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1 ITDOP\2025\I Trimestre 2025\Ajustes Matrices de Validación\"/>
    </mc:Choice>
  </mc:AlternateContent>
  <xr:revisionPtr revIDLastSave="0" documentId="13_ncr:1_{BCE028E5-4FD7-4BD6-8BB5-930DA5C3A5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" sheetId="1" r:id="rId1"/>
    <sheet name="BD_Servicios" sheetId="5" state="hidden" r:id="rId2"/>
    <sheet name="L_Conversion" sheetId="6" state="hidden" r:id="rId3"/>
  </sheets>
  <definedNames>
    <definedName name="_xlnm._FilterDatabase" localSheetId="1" hidden="1">BD_Servicios!$A$1:$D$57</definedName>
    <definedName name="_xlnm._FilterDatabase" localSheetId="0" hidden="1">L!$A$1:$BF$21</definedName>
    <definedName name="_xlnm.Print_Area" localSheetId="2">L_Conversion!$A$1:$D$153</definedName>
    <definedName name="Codigo">BD_Servicios!$A$2:$D$73</definedName>
    <definedName name="Dias_licencia_tipo_8_H">L_Conversion!$E$3:$E$8</definedName>
    <definedName name="Dias_Licencia_Tipo_8_M">L_Conversion!$D$3:$D$16</definedName>
    <definedName name="Mes_Inicio_Termino">L_Conversion!$C$143:$D$150</definedName>
    <definedName name="Tabla_01_Mes">L_Conversion!$B$143:$B$147</definedName>
    <definedName name="Tabla_04_Estado_Resolucion">L_Conversion!$B$180:$B$185</definedName>
    <definedName name="Tabla_04_Sist.Rem">L_Conversion!$B$4:$B$18</definedName>
    <definedName name="Tabla_06_10_40_60_70_EUS">L_Conversion!$B$24:$B$34</definedName>
    <definedName name="Tabla_06_11_12_15076_19664">L_Conversion!$B$36</definedName>
    <definedName name="Tabla_06_13">L_Conversion!$B$90:$B$92</definedName>
    <definedName name="Tabla_06_14">L_Conversion!$B$94:$B$97</definedName>
    <definedName name="Tabla_06_15">L_Conversion!$B$99:$B$105</definedName>
    <definedName name="Tabla_06_20_Fiscalizadores">L_Conversion!$B$46:$B$53</definedName>
    <definedName name="Tabla_06_30_Poder_Judicial">L_Conversion!$B$55:$B$57</definedName>
    <definedName name="Tabla_06_50_Ministerio_Publico">L_Conversion!$B$59:$B$65</definedName>
    <definedName name="Tabla_06_80_Codigo_del_Trabajo">L_Conversion!$B$67:$B$79</definedName>
    <definedName name="Tabla_06_90_Personal_Fuera_de_Dotacion">L_Conversion!$B$81:$B$88</definedName>
    <definedName name="Tabla_06_DFL29_61_Experimentales">L_Conversion!$B$38:$B$44</definedName>
    <definedName name="Tabla_07_Personal_de_la_Dotacion">L_Conversion!$B$124:$B$128</definedName>
    <definedName name="Tabla_07_Personal_Fuera_de_Dotacion">L_Conversion!$B$130:$B$138</definedName>
    <definedName name="Tabla_18_Tipos_licencias">L_Conversion!$B$161:$B$175</definedName>
    <definedName name="Tabla_27_Matriz_Base">L_Conversion!$B$189:$B$194</definedName>
    <definedName name="Tabla_33_estado_recuperacion">L_Conversion!$B$216:$B$219</definedName>
    <definedName name="Tabla_Personal">L_Conversion!$B$196:$B$209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1" i="1" l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AQ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N3" i="1"/>
  <c r="AN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K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P21" i="1"/>
  <c r="AL21" i="1"/>
  <c r="AI21" i="1"/>
  <c r="AJ21" i="1" s="1"/>
  <c r="AH21" i="1"/>
  <c r="AE21" i="1"/>
  <c r="AD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P20" i="1"/>
  <c r="AL20" i="1"/>
  <c r="AI20" i="1"/>
  <c r="AJ20" i="1" s="1"/>
  <c r="AH20" i="1"/>
  <c r="AE20" i="1"/>
  <c r="AD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P19" i="1"/>
  <c r="AL19" i="1"/>
  <c r="AI19" i="1"/>
  <c r="AJ19" i="1" s="1"/>
  <c r="AH19" i="1"/>
  <c r="AE19" i="1"/>
  <c r="AD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P18" i="1"/>
  <c r="AL18" i="1"/>
  <c r="AI18" i="1"/>
  <c r="AJ18" i="1" s="1"/>
  <c r="AH18" i="1"/>
  <c r="AE18" i="1"/>
  <c r="AD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P17" i="1"/>
  <c r="AL17" i="1"/>
  <c r="AI17" i="1"/>
  <c r="AJ17" i="1" s="1"/>
  <c r="AH17" i="1"/>
  <c r="AE17" i="1"/>
  <c r="AD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P16" i="1"/>
  <c r="AL16" i="1"/>
  <c r="AI16" i="1"/>
  <c r="AJ16" i="1" s="1"/>
  <c r="AH16" i="1"/>
  <c r="AE16" i="1"/>
  <c r="AD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P15" i="1"/>
  <c r="AL15" i="1"/>
  <c r="AI15" i="1"/>
  <c r="AJ15" i="1" s="1"/>
  <c r="AH15" i="1"/>
  <c r="AE15" i="1"/>
  <c r="AD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P14" i="1"/>
  <c r="AL14" i="1"/>
  <c r="AI14" i="1"/>
  <c r="AJ14" i="1" s="1"/>
  <c r="AH14" i="1"/>
  <c r="AE14" i="1"/>
  <c r="AD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P13" i="1"/>
  <c r="AL13" i="1"/>
  <c r="AI13" i="1"/>
  <c r="AJ13" i="1" s="1"/>
  <c r="AH13" i="1"/>
  <c r="AE13" i="1"/>
  <c r="AD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P12" i="1"/>
  <c r="AL12" i="1"/>
  <c r="AI12" i="1"/>
  <c r="AJ12" i="1" s="1"/>
  <c r="AH12" i="1"/>
  <c r="AE12" i="1"/>
  <c r="AD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P11" i="1"/>
  <c r="AL11" i="1"/>
  <c r="AI11" i="1"/>
  <c r="AJ11" i="1" s="1"/>
  <c r="AH11" i="1"/>
  <c r="AE11" i="1"/>
  <c r="AD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P10" i="1"/>
  <c r="AL10" i="1"/>
  <c r="AI10" i="1"/>
  <c r="AJ10" i="1" s="1"/>
  <c r="AH10" i="1"/>
  <c r="AE10" i="1"/>
  <c r="AD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P9" i="1"/>
  <c r="AL9" i="1"/>
  <c r="AI9" i="1"/>
  <c r="AJ9" i="1" s="1"/>
  <c r="AH9" i="1"/>
  <c r="AE9" i="1"/>
  <c r="AD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L8" i="1"/>
  <c r="AI8" i="1"/>
  <c r="AJ8" i="1" s="1"/>
  <c r="AH8" i="1"/>
  <c r="AE8" i="1"/>
  <c r="AD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P7" i="1"/>
  <c r="AL7" i="1"/>
  <c r="AI7" i="1"/>
  <c r="AJ7" i="1" s="1"/>
  <c r="AH7" i="1"/>
  <c r="AE7" i="1"/>
  <c r="AD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P6" i="1"/>
  <c r="AL6" i="1"/>
  <c r="AI6" i="1"/>
  <c r="AJ6" i="1" s="1"/>
  <c r="AH6" i="1"/>
  <c r="AE6" i="1"/>
  <c r="AD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P5" i="1"/>
  <c r="AL5" i="1"/>
  <c r="AI5" i="1"/>
  <c r="AJ5" i="1" s="1"/>
  <c r="AH5" i="1"/>
  <c r="AE5" i="1"/>
  <c r="AD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P4" i="1"/>
  <c r="AL4" i="1"/>
  <c r="AI4" i="1"/>
  <c r="AJ4" i="1" s="1"/>
  <c r="AH4" i="1"/>
  <c r="AE4" i="1"/>
  <c r="AD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P3" i="1"/>
  <c r="AL3" i="1"/>
  <c r="AI3" i="1"/>
  <c r="AJ3" i="1" s="1"/>
  <c r="AH3" i="1"/>
  <c r="AE3" i="1"/>
  <c r="AD3" i="1"/>
  <c r="BB2" i="1" l="1"/>
  <c r="AT2" i="1" l="1"/>
  <c r="AW2" i="1" l="1"/>
  <c r="AU2" i="1" l="1"/>
  <c r="BA2" i="1" l="1"/>
  <c r="AE2" i="1" l="1"/>
  <c r="BC2" i="1" l="1"/>
  <c r="BD2" i="1" l="1"/>
  <c r="D4" i="6" l="1"/>
  <c r="D5" i="6" s="1"/>
  <c r="D6" i="6" s="1"/>
  <c r="D7" i="6" s="1"/>
  <c r="D8" i="6" s="1"/>
  <c r="D10" i="6" s="1"/>
  <c r="D11" i="6" s="1"/>
  <c r="D12" i="6" s="1"/>
  <c r="D13" i="6" s="1"/>
  <c r="D14" i="6" s="1"/>
  <c r="D15" i="6" s="1"/>
  <c r="D16" i="6" s="1"/>
  <c r="BE2" i="1"/>
  <c r="AZ2" i="1"/>
  <c r="AY2" i="1"/>
  <c r="AX2" i="1"/>
  <c r="AV2" i="1"/>
  <c r="AS2" i="1"/>
  <c r="AR2" i="1"/>
  <c r="AP2" i="1"/>
  <c r="AL2" i="1"/>
  <c r="AI2" i="1"/>
  <c r="AJ2" i="1" s="1"/>
  <c r="AH2" i="1"/>
  <c r="A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rls</author>
  </authors>
  <commentList>
    <comment ref="AO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Verifica que la información ingresada corresponda a los códigos señalados en la Tabla N° 07.
Sólo si en el campo </t>
        </r>
        <r>
          <rPr>
            <b/>
            <sz val="8"/>
            <color indexed="81"/>
            <rFont val="Tahoma"/>
            <family val="2"/>
          </rPr>
          <t>SIST_REM se informa 61 ó 80</t>
        </r>
        <r>
          <rPr>
            <sz val="8"/>
            <color indexed="81"/>
            <rFont val="Tahoma"/>
            <family val="2"/>
          </rPr>
          <t>,  se debe informar “INDEF” o “PFIJO”.</t>
        </r>
      </text>
    </comment>
  </commentList>
</comments>
</file>

<file path=xl/sharedStrings.xml><?xml version="1.0" encoding="utf-8"?>
<sst xmlns="http://schemas.openxmlformats.org/spreadsheetml/2006/main" count="701" uniqueCount="442">
  <si>
    <t>TIPO_INFO</t>
  </si>
  <si>
    <t>ID_SERV</t>
  </si>
  <si>
    <t>RUN</t>
  </si>
  <si>
    <t>DV</t>
  </si>
  <si>
    <t>MES</t>
  </si>
  <si>
    <t>PRIMER_DIA</t>
  </si>
  <si>
    <t>N_DIAS</t>
  </si>
  <si>
    <t>TIPO_LM</t>
  </si>
  <si>
    <t>ESTADO_RES</t>
  </si>
  <si>
    <t>REEMPLAZO</t>
  </si>
  <si>
    <t>09</t>
  </si>
  <si>
    <t>N</t>
  </si>
  <si>
    <t>PENDIENTE</t>
  </si>
  <si>
    <t>06</t>
  </si>
  <si>
    <t>07</t>
  </si>
  <si>
    <t>08</t>
  </si>
  <si>
    <t>03</t>
  </si>
  <si>
    <t>04</t>
  </si>
  <si>
    <t>01</t>
  </si>
  <si>
    <t>S</t>
  </si>
  <si>
    <t>05</t>
  </si>
  <si>
    <t>02</t>
  </si>
  <si>
    <t>AUTORIZADO</t>
  </si>
  <si>
    <t>REDUCIDO</t>
  </si>
  <si>
    <t>RECHAZADO</t>
  </si>
  <si>
    <t>Pendiente</t>
  </si>
  <si>
    <t>NO</t>
  </si>
  <si>
    <t>Autorizado</t>
  </si>
  <si>
    <t>Reducido</t>
  </si>
  <si>
    <t>Rechazado</t>
  </si>
  <si>
    <t>Fórmula
VALOR
DV</t>
  </si>
  <si>
    <t>Validar DV</t>
  </si>
  <si>
    <t>FECHA INICIO</t>
  </si>
  <si>
    <t>CODIGO</t>
  </si>
  <si>
    <t>MINISTERIO</t>
  </si>
  <si>
    <t>NOMBRE SERVICIO</t>
  </si>
  <si>
    <t>NOMBRE PROGRAMA</t>
  </si>
  <si>
    <t>TABLA DE CONVERSIÓN MATRIZ LICENCIAS MÉDICAS PRESENTADAS (ARCHIVO L)</t>
  </si>
  <si>
    <t>Mes en que fue realizada</t>
  </si>
  <si>
    <t>Descripción</t>
  </si>
  <si>
    <t>Código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</si>
  <si>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</si>
  <si>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</si>
  <si>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</si>
  <si>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</si>
  <si>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</si>
  <si>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</si>
  <si>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</si>
  <si>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</si>
  <si>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</si>
  <si>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</si>
  <si>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10</t>
  </si>
  <si>
    <t>Noviembre</t>
  </si>
  <si>
    <t>11</t>
  </si>
  <si>
    <t>Diciembre</t>
  </si>
  <si>
    <t>12</t>
  </si>
  <si>
    <t>Tipos Licencia Médica</t>
  </si>
  <si>
    <t>Enfermedad o Accidente Común</t>
  </si>
  <si>
    <t>Prorroga Medicina Preventiva</t>
  </si>
  <si>
    <t>Licencia Maternal Pre y Post Natal</t>
  </si>
  <si>
    <t>Enfermedad grave hijo menor de un año</t>
  </si>
  <si>
    <t>Patología del Embarazo</t>
  </si>
  <si>
    <t>SI/NO</t>
  </si>
  <si>
    <t>SI</t>
  </si>
  <si>
    <t>Estado Resolución</t>
  </si>
  <si>
    <t>PRIMER-DIA</t>
  </si>
  <si>
    <t>FECHA TERMINO</t>
  </si>
  <si>
    <t>TABLA N°09</t>
  </si>
  <si>
    <t>REVISIÓN RUN</t>
  </si>
  <si>
    <t>Poder Judicial</t>
  </si>
  <si>
    <t>MINISTERIO DE EDUCACIÓN</t>
  </si>
  <si>
    <t>Ministerio Público</t>
  </si>
  <si>
    <t>NOMBRES</t>
  </si>
  <si>
    <t>C_JURIDICA</t>
  </si>
  <si>
    <t>TABLA N°07</t>
  </si>
  <si>
    <t>Personal que se desempeña en un cargo de planta, como titular, suplente o subrogante</t>
  </si>
  <si>
    <t>PLANTA</t>
  </si>
  <si>
    <t>Personal que desempeña un cargo a contrata</t>
  </si>
  <si>
    <t>CONTRATA</t>
  </si>
  <si>
    <t>Personal contratado como Honorario asimilado a grado</t>
  </si>
  <si>
    <t>HAG</t>
  </si>
  <si>
    <t>CT</t>
  </si>
  <si>
    <t>Personal contratado como Jornal Permanente</t>
  </si>
  <si>
    <t>JP</t>
  </si>
  <si>
    <t>Calidad Jurídica o tipo de contrato</t>
  </si>
  <si>
    <t>Personal de la dotación</t>
  </si>
  <si>
    <t>Personal afecto al código del trabajo (excluye jornales permanentes)</t>
  </si>
  <si>
    <t>Personal fuera de dotación</t>
  </si>
  <si>
    <t>Personal contratado como Jornal Transitorio.</t>
  </si>
  <si>
    <t>JORNAL</t>
  </si>
  <si>
    <t>Personal contratado sobre la base de honorarios (excluye honorarios asimilados a grado).</t>
  </si>
  <si>
    <t>HONORARIO</t>
  </si>
  <si>
    <t>Personal a contrata que no se contabiliza en la dotación efectiva, por expresa autorización en glosa presupuestaria u otra ley (incluye personal de reemplazo)</t>
  </si>
  <si>
    <t>CONTRATA_FD</t>
  </si>
  <si>
    <t>Personal afecto al Código del Trabajo que no se contabiliza en la dotación efectiva, por expresa autorización en glosa presupuestaria u otra ley.</t>
  </si>
  <si>
    <t>CT_FD</t>
  </si>
  <si>
    <t>ADSCRITO</t>
  </si>
  <si>
    <t>Vigilantes Privados, contratados en virtud de la Ley N°18.382, artículo 48.</t>
  </si>
  <si>
    <t>VIGILANTE</t>
  </si>
  <si>
    <t>Becarios de los Servicios de Salud</t>
  </si>
  <si>
    <t>BECARIOS</t>
  </si>
  <si>
    <t>Personal contratado como suplente, que no se contabiliza en la dotación</t>
  </si>
  <si>
    <t>PLANTA_FD</t>
  </si>
  <si>
    <t>TABLA N°18</t>
  </si>
  <si>
    <t>TABLA N°15</t>
  </si>
  <si>
    <t>VALIDA ID_SERV</t>
  </si>
  <si>
    <t>13</t>
  </si>
  <si>
    <t>14</t>
  </si>
  <si>
    <r>
      <t xml:space="preserve">Informar para el primer trimestre, Licencias médicas o permisos postnatal parental </t>
    </r>
    <r>
      <rPr>
        <b/>
        <sz val="9"/>
        <color rgb="FF000000"/>
        <rFont val="Calibri"/>
        <family val="2"/>
        <scheme val="minor"/>
      </rPr>
      <t>con inicio en diciembre del año anterior</t>
    </r>
    <r>
      <rPr>
        <sz val="9"/>
        <color rgb="FF000000"/>
        <rFont val="Calibri"/>
        <family val="2"/>
        <scheme val="minor"/>
      </rPr>
      <t>, cuya situación actualizada se presenta en este informe.</t>
    </r>
  </si>
  <si>
    <t>Informar los casos iniciados en el año anterior, en meses diferentes a diciembre, pero cuya duración se encontraba o encuentra vigente en algún momento entre el 1 de enero y la fecha de cierre del informe.</t>
  </si>
  <si>
    <t>SIST_REM</t>
  </si>
  <si>
    <t>ESTAMENTO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</si>
  <si>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</si>
  <si>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</si>
  <si>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</si>
  <si>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</si>
  <si>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</si>
  <si>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</si>
  <si>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</si>
  <si>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</si>
  <si>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</si>
  <si>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</si>
  <si>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</si>
  <si>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</si>
  <si>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</si>
  <si>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Honorarios a suma alzada</t>
  </si>
  <si>
    <t>TABLA N°06</t>
  </si>
  <si>
    <t>Estamento según Sistema de Remuneraciones</t>
  </si>
  <si>
    <t>Servicios afectos a EUS, DL 1953, FFAA, Código del trabajo, Poder Legislativo</t>
  </si>
  <si>
    <t>10-40-60-70</t>
  </si>
  <si>
    <t>Personal nombrado como Autoridad de Gobierno (Presidente, Ministros, Subsecretarios, Intendentes, etc.).</t>
  </si>
  <si>
    <t>AUT. DE GOB.</t>
  </si>
  <si>
    <t>Jefe Superior del Servicio informante.</t>
  </si>
  <si>
    <t>JEFE SUP. DE SERVICIO</t>
  </si>
  <si>
    <t>Personal nombrado o contratado para desempeñarse como Directivo.</t>
  </si>
  <si>
    <t>DIRECTIVO</t>
  </si>
  <si>
    <t>Personal nombrado o contratado para desempeñarse en funciones profesionales.</t>
  </si>
  <si>
    <t>PROFESIONAL</t>
  </si>
  <si>
    <t>Personal nombrado o contratado para desempeñarse en funciones técnicas.</t>
  </si>
  <si>
    <t>TÉCNICO</t>
  </si>
  <si>
    <t>Personal nombrado o contratado para desempeñarse en funciones administrativas.</t>
  </si>
  <si>
    <t>ADMINISTRATIVO</t>
  </si>
  <si>
    <t>Personal nombrado o contratado para desempeñarse en funciones auxiliares.</t>
  </si>
  <si>
    <t>AUXILIAR</t>
  </si>
  <si>
    <t>Personal afecto a leyes Nos. 15.076 y 19.664</t>
  </si>
  <si>
    <t>11-12</t>
  </si>
  <si>
    <t>Personal afecto a las leyes Nos. 15.076 y 19.664.</t>
  </si>
  <si>
    <t>PERSONAL MÉDICO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</si>
  <si>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</si>
  <si>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</si>
  <si>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profesionales.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</si>
  <si>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</si>
  <si>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</si>
  <si>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</si>
  <si>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</si>
  <si>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</si>
  <si>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</si>
  <si>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FISCALIZADOR</t>
  </si>
  <si>
    <t>Personal nombrado o contratado para desempeñarse en funciones de jefatura.</t>
  </si>
  <si>
    <t>JEFATURA</t>
  </si>
  <si>
    <t>Personal del Escalafón Superior.</t>
  </si>
  <si>
    <t>ESC. SUPERIOR</t>
  </si>
  <si>
    <t>Personal que se desempeña en el escalafón de Asistentes Sociales.</t>
  </si>
  <si>
    <t>ASISTENTES SOCIALES</t>
  </si>
  <si>
    <t>Personal del Escalafón de Empleados.</t>
  </si>
  <si>
    <t>ESC. EMPLEADOS</t>
  </si>
  <si>
    <t>Personal nombrado o contratado para desempeñarse como Fiscal.</t>
  </si>
  <si>
    <t>FISCAL</t>
  </si>
  <si>
    <t>Personal fuera de dotación de cualquier institución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</si>
  <si>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</si>
  <si>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</si>
  <si>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</si>
  <si>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</si>
  <si>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</si>
  <si>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</si>
  <si>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</si>
  <si>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</si>
  <si>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r>
      <rPr>
        <b/>
        <sz val="10"/>
        <color indexed="8"/>
        <rFont val="Calibri"/>
        <family val="2"/>
        <scheme val="minor"/>
      </rPr>
      <t>NOMBRE DE SERVICIO</t>
    </r>
    <r>
      <rPr>
        <b/>
        <sz val="9"/>
        <color indexed="8"/>
        <rFont val="Arial"/>
        <family val="2"/>
      </rPr>
      <t xml:space="preserve">
</t>
    </r>
    <r>
      <rPr>
        <sz val="7"/>
        <color indexed="8"/>
        <rFont val="Calibri"/>
        <family val="2"/>
        <scheme val="minor"/>
      </rPr>
      <t>(Según BD Servicios)</t>
    </r>
  </si>
  <si>
    <t>NC</t>
  </si>
  <si>
    <t>No Corresponde</t>
  </si>
  <si>
    <t>APELACIÓN</t>
  </si>
  <si>
    <t>ER_2</t>
  </si>
  <si>
    <t>DIAS_AUT</t>
  </si>
  <si>
    <t>SEXO</t>
  </si>
  <si>
    <t>MATRIZ BASE</t>
  </si>
  <si>
    <t>Matriz Base</t>
  </si>
  <si>
    <t>D</t>
  </si>
  <si>
    <t>H</t>
  </si>
  <si>
    <t>C</t>
  </si>
  <si>
    <t>MATRIZ_BASE</t>
  </si>
  <si>
    <t>TABLA N°27</t>
  </si>
  <si>
    <t>Persona con un cargo en la dotación del servicio, en funciones a la fecha de corte del informe, que fue declarada en la matriz D correspondiente.</t>
  </si>
  <si>
    <t>Persona que desempeña una suplencia o reemplazo fuera de dotación, y se encuentra en funciones a la fecha de corte del informe, que fue declarada en la matriz S correspondiente.</t>
  </si>
  <si>
    <t>Persona que desempeña otro cargo fuera de dotación y se encuentra en funciones a la fecha de corte del informe, que fue declarada en la matriz H correspondiente.</t>
  </si>
  <si>
    <t>Persona que desempeñó un cargo de la dotación o fuera de dotación y que cesó durante el período informado, siendo declarada en la matriz C correspondiente</t>
  </si>
  <si>
    <t>Persona que se desempeña o desempeñó en comisión de servicio en la institución informante durante el período.</t>
  </si>
  <si>
    <t>CS</t>
  </si>
  <si>
    <t>Persona que durante el período informado guardó reserva de su cargo titular, para desempeñarse en otro cargo fuera de la institución informante, según situación a la fecha de cierre del informe.</t>
  </si>
  <si>
    <t>CR</t>
  </si>
  <si>
    <t>Profesionales de la Educación, Ley N°19.070</t>
  </si>
  <si>
    <t>Asistentes de la Educación, Ley 19.464</t>
  </si>
  <si>
    <t>Servicio Local de Educación Barrancas</t>
  </si>
  <si>
    <t>Servicio Local de Educación Puerto Cordillera</t>
  </si>
  <si>
    <t>091801</t>
  </si>
  <si>
    <t>091802</t>
  </si>
  <si>
    <t>091901</t>
  </si>
  <si>
    <t>091902</t>
  </si>
  <si>
    <t>Ley SANNA, contingencia A</t>
  </si>
  <si>
    <t>Ley SANNA, contingencia B</t>
  </si>
  <si>
    <t>Ley SANNA, contingencia C</t>
  </si>
  <si>
    <t>Ley SANNA, contingencia D</t>
  </si>
  <si>
    <t>092101</t>
  </si>
  <si>
    <t>Servicio Local de Educación Huasco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</si>
  <si>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</si>
  <si>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</si>
  <si>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</si>
  <si>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</si>
  <si>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</si>
  <si>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</si>
  <si>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</si>
  <si>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</si>
  <si>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092402</t>
  </si>
  <si>
    <t>092501</t>
  </si>
  <si>
    <t>092502</t>
  </si>
  <si>
    <t>LGN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</si>
  <si>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</si>
  <si>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</si>
  <si>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CONTINUIDAD</t>
  </si>
  <si>
    <t>DERECHO_SUBS</t>
  </si>
  <si>
    <t>MONTO_SUBS</t>
  </si>
  <si>
    <t>ESTADO_REC</t>
  </si>
  <si>
    <t>N_DIAS_REC</t>
  </si>
  <si>
    <t>MONTO_REC</t>
  </si>
  <si>
    <t>MONTO_COT</t>
  </si>
  <si>
    <t>TABLA N°33</t>
  </si>
  <si>
    <t>Estado de recuperación de subsidios</t>
  </si>
  <si>
    <t xml:space="preserve">Descripción </t>
  </si>
  <si>
    <t>Total</t>
  </si>
  <si>
    <t>TOT</t>
  </si>
  <si>
    <t>Parcial</t>
  </si>
  <si>
    <t>PAR</t>
  </si>
  <si>
    <t xml:space="preserve">No Recupera </t>
  </si>
  <si>
    <t>SDR</t>
  </si>
  <si>
    <t>En Trámite</t>
  </si>
  <si>
    <t>PEN</t>
  </si>
  <si>
    <t>Accidente del trabajo o del trayecto (extendido por prestador salud)</t>
  </si>
  <si>
    <t>5A</t>
  </si>
  <si>
    <t>Accidente del trabajo o del trayecto (extendido por organismos administradores seguro accidentes del trabajo y enfermedades profesionales)</t>
  </si>
  <si>
    <t>5B</t>
  </si>
  <si>
    <t>Enfermedad Profesional (extendido por prestador salud)</t>
  </si>
  <si>
    <t>6A</t>
  </si>
  <si>
    <t>Enfermedad Profesional (extendido por organismos administradores seguro accidentes del trabajo y enfermedades profesionales)</t>
  </si>
  <si>
    <t>6B</t>
  </si>
  <si>
    <t>Permiso Postnatal parental</t>
  </si>
  <si>
    <r>
      <rPr>
        <b/>
        <sz val="10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VALIDA ID_SERV y pegar valores, luego copiar todo y pegar en columna ID_SERV desde la Celda 2)</t>
    </r>
  </si>
  <si>
    <t>Personal nombrado o contratado para desempeñarse en funciones profesores</t>
  </si>
  <si>
    <t>PROFESOR</t>
  </si>
  <si>
    <t>Personal nombrado o contratado para desempeñarse en funciones técnicos</t>
  </si>
  <si>
    <t xml:space="preserve">Profesor </t>
  </si>
  <si>
    <t>PROF_PED</t>
  </si>
  <si>
    <t>Tecnico</t>
  </si>
  <si>
    <t>TEC_PED</t>
  </si>
  <si>
    <t>sist_rem  Personal Jardines Infantiles (Exclusivo SLE)</t>
  </si>
  <si>
    <t>sist_rem  Asistentes de la Educación</t>
  </si>
  <si>
    <t>sist_rem  Profesionales de la Educación, Ley N°19.070</t>
  </si>
  <si>
    <t>Personal Jardines Infantiles (Exclusivo SLE)</t>
  </si>
  <si>
    <t>Servicio Local de Educación Gabriela Mistral</t>
  </si>
  <si>
    <t>092601</t>
  </si>
  <si>
    <t>Servicio Local de Educación Atacama</t>
  </si>
  <si>
    <t>092701</t>
  </si>
  <si>
    <t>Servicio Local de Educación Valparaíso</t>
  </si>
  <si>
    <t>092801</t>
  </si>
  <si>
    <t>Servicio Local de Educación Colchagua</t>
  </si>
  <si>
    <t>092901</t>
  </si>
  <si>
    <t>Servicio Local de Educación Llanquihue</t>
  </si>
  <si>
    <t>AMPLIADO</t>
  </si>
  <si>
    <t>Ampliado</t>
  </si>
  <si>
    <t>Personal nombrado o contratado para desempeñarse como Educador de Párvulo en jardines infantiles dependientes de los SLE</t>
  </si>
  <si>
    <t>Personal nombrado o contratado para desempeñarse como técnico en párvulo en jardines infantiles dependientes de los SLE</t>
  </si>
  <si>
    <t>Personal nombrado o contratado para desempeñarse como profesionales de gestion en jardines infantiles dependientes de la JUNJI</t>
  </si>
  <si>
    <t>PROF_GESTION</t>
  </si>
  <si>
    <t>Personal nombrado o contratado para desempeñarse como profesionales encargados de supervision en jardines infantiles dependientes de la JUNJI</t>
  </si>
  <si>
    <t>PROF_SUPER</t>
  </si>
  <si>
    <t>092602</t>
  </si>
  <si>
    <t>092702</t>
  </si>
  <si>
    <t>092802</t>
  </si>
  <si>
    <t>092902</t>
  </si>
  <si>
    <t xml:space="preserve">Uso de licencia médica preventiva parental por causa de la enfermedad COVID-19 para efectos del cuidado del niño o niña
</t>
  </si>
  <si>
    <t>093001</t>
  </si>
  <si>
    <t>Servicio Local de Educación Iquique</t>
  </si>
  <si>
    <t>093101</t>
  </si>
  <si>
    <t>093201</t>
  </si>
  <si>
    <t>Servicio Local de Educación Maule Costa</t>
  </si>
  <si>
    <t>093301</t>
  </si>
  <si>
    <t>Servicio Local de Educación Punilla Cordillera</t>
  </si>
  <si>
    <t>093401</t>
  </si>
  <si>
    <t>Servicio Local de Educación Aysén</t>
  </si>
  <si>
    <t>093501</t>
  </si>
  <si>
    <t>Servicio Local de Educación Magallanes</t>
  </si>
  <si>
    <t>093601</t>
  </si>
  <si>
    <t>Servicio Local de Educación Tamarugal</t>
  </si>
  <si>
    <t>093701</t>
  </si>
  <si>
    <t>Servicio Local de Educación Elqui</t>
  </si>
  <si>
    <t>093801</t>
  </si>
  <si>
    <t>Servicio Local de Educación Costa Central</t>
  </si>
  <si>
    <t>093901</t>
  </si>
  <si>
    <t>Servicio Local de Educación Marga Marga</t>
  </si>
  <si>
    <t>094001</t>
  </si>
  <si>
    <t>Servicio Local de Educación Los Libertadores</t>
  </si>
  <si>
    <t>094101</t>
  </si>
  <si>
    <t>Servicio Local de Educación Santa Rosa</t>
  </si>
  <si>
    <t>094201</t>
  </si>
  <si>
    <t>Servicio Local de Educación Santa Corina</t>
  </si>
  <si>
    <t>094301</t>
  </si>
  <si>
    <t>Servicio Local de Educación del Pino</t>
  </si>
  <si>
    <t>094401</t>
  </si>
  <si>
    <t>Servicio Local de Educación Andalién Costa</t>
  </si>
  <si>
    <t>094501</t>
  </si>
  <si>
    <t>Servicio Local de Educación Valdivia</t>
  </si>
  <si>
    <t>Gastos Administrativos Barrancas</t>
  </si>
  <si>
    <t>Servicio Educativo Barrancas</t>
  </si>
  <si>
    <t>Gastos Administrativos Puerto Cordillera</t>
  </si>
  <si>
    <t>Servicio Educativo Puerto Cordillera</t>
  </si>
  <si>
    <t>Gastos Administrativos Huasco</t>
  </si>
  <si>
    <t>Servicio Educativo Huasco</t>
  </si>
  <si>
    <t>Gastos Administrativos Costa Araucanía</t>
  </si>
  <si>
    <t>Servicio Educativo Costa Araucanía</t>
  </si>
  <si>
    <t>Gastos Administrativos Chinchorro</t>
  </si>
  <si>
    <t>Servicio Educativo Chinchorro</t>
  </si>
  <si>
    <t>Gastos Administrativos Gabriela Mistral</t>
  </si>
  <si>
    <t>Servicio Educativo Gabriela Mistral</t>
  </si>
  <si>
    <t>Servicio Local de Educación Andalién Sur</t>
  </si>
  <si>
    <t>Gastos Administrativos Andalién Sur</t>
  </si>
  <si>
    <t>Servicio Educativo Andalien Sur</t>
  </si>
  <si>
    <t>Gastos Administrativos Atacama</t>
  </si>
  <si>
    <t>Servicio Educativo Atacama</t>
  </si>
  <si>
    <t>Gastos Administrativos Valparaiso</t>
  </si>
  <si>
    <t>Servicio Educativo Valparaíso</t>
  </si>
  <si>
    <t>Gastos Administrativos Colchagua</t>
  </si>
  <si>
    <t>Servicio Educativo Colchagua</t>
  </si>
  <si>
    <t>Gastos Administrativos Llanquihue</t>
  </si>
  <si>
    <t>Servicio Educativo Llanquihue</t>
  </si>
  <si>
    <t>Gastos Administrativos Iquique</t>
  </si>
  <si>
    <t>093002</t>
  </si>
  <si>
    <t>Servicio Educativo Iquique</t>
  </si>
  <si>
    <t>Servicio Local de Educación Licancabur</t>
  </si>
  <si>
    <t>Gastos Administrativos Licancabur</t>
  </si>
  <si>
    <t>093102</t>
  </si>
  <si>
    <t>Servicio Educativo Licancabur</t>
  </si>
  <si>
    <t>Gastos Administrativos Maule Costa</t>
  </si>
  <si>
    <t>093202</t>
  </si>
  <si>
    <t>Servicio Educativo Maule Costa</t>
  </si>
  <si>
    <t>Gastos Administrativos Punilla Cordillera</t>
  </si>
  <si>
    <t>093302</t>
  </si>
  <si>
    <t>Servicio Educativo Punilla Cordillera</t>
  </si>
  <si>
    <t>Gastos Administrativos Aysén</t>
  </si>
  <si>
    <t>093402</t>
  </si>
  <si>
    <t>Servicio Educativo Aysén</t>
  </si>
  <si>
    <t>Gastos Administrativos Magallanes</t>
  </si>
  <si>
    <t>093502</t>
  </si>
  <si>
    <t>Servicio Educativo Magallanes</t>
  </si>
  <si>
    <t>Gastos Administrativos Tamarugal</t>
  </si>
  <si>
    <t>Gastos Administrativos Elqui</t>
  </si>
  <si>
    <t>Gastos Administrativos Costa Central</t>
  </si>
  <si>
    <t>Gastos Administrativos Marga Marga</t>
  </si>
  <si>
    <t>Gastos Administrativos Los Libertadores</t>
  </si>
  <si>
    <t>Gastos Administrativos Santa Rosa</t>
  </si>
  <si>
    <t>Gastos Administrativos Santa Corina</t>
  </si>
  <si>
    <t>Gastos Administrativos del Pino</t>
  </si>
  <si>
    <t>Gastos Administrativos Andalién Costa</t>
  </si>
  <si>
    <t>Gastos Administrativos Valdivia</t>
  </si>
  <si>
    <t>094601</t>
  </si>
  <si>
    <t>Servicio Local de Educación Antofagasta</t>
  </si>
  <si>
    <t>Gastos Administrativos Antofagasta</t>
  </si>
  <si>
    <t>094701</t>
  </si>
  <si>
    <t>Servicio Local de Educación Aconcagua</t>
  </si>
  <si>
    <t>Gastos Administrativos Aconcagua</t>
  </si>
  <si>
    <t>094801</t>
  </si>
  <si>
    <t>Servicio Local de Educación Los Andes</t>
  </si>
  <si>
    <t>Gastos Administrativos Los Andes</t>
  </si>
  <si>
    <t>094901</t>
  </si>
  <si>
    <t>Servicio Local de Educación Petorca</t>
  </si>
  <si>
    <t>Gastos Administrativos Petorca</t>
  </si>
  <si>
    <t>095001</t>
  </si>
  <si>
    <t>Servicio Local de Educación Los Parques</t>
  </si>
  <si>
    <t>Gastos Administrativos Los Parques</t>
  </si>
  <si>
    <t>095101</t>
  </si>
  <si>
    <t>Servicio Local de Educación Santiago Centro</t>
  </si>
  <si>
    <t>Gastos Administrativos Santiago Centro</t>
  </si>
  <si>
    <t>095201</t>
  </si>
  <si>
    <t>Servicio Local de Educación Los Álamos</t>
  </si>
  <si>
    <t>Gastos Administrativos Los Álamos</t>
  </si>
  <si>
    <t>095301</t>
  </si>
  <si>
    <t>Servicio Local de Educación Valle Cachapoal</t>
  </si>
  <si>
    <t>Gastos Administrativos Valle Cachapoal</t>
  </si>
  <si>
    <t>095401</t>
  </si>
  <si>
    <t>Servicio Local de Educación Puelche</t>
  </si>
  <si>
    <t>Gastos Administrativos Puelche</t>
  </si>
  <si>
    <t>095501</t>
  </si>
  <si>
    <t>Servicio Local de Educación Valle Diguillín</t>
  </si>
  <si>
    <t>Gastos Administrativos Valle Diguillín</t>
  </si>
  <si>
    <t>095601</t>
  </si>
  <si>
    <t>Servicio Local de Educación Chiloé</t>
  </si>
  <si>
    <t>Gastos Administrativos Chiloé</t>
  </si>
  <si>
    <t>OBSERVACIONES</t>
  </si>
  <si>
    <t>094002</t>
  </si>
  <si>
    <t>Servicio Educativo Los Libertadores</t>
  </si>
  <si>
    <t>094102</t>
  </si>
  <si>
    <t>Servicio Educativo Santa Rosa</t>
  </si>
  <si>
    <t>094202</t>
  </si>
  <si>
    <t>Servicio Educativo Santa Corina</t>
  </si>
  <si>
    <t>094302</t>
  </si>
  <si>
    <t>Servicio Educativo del Pino</t>
  </si>
  <si>
    <t>094402</t>
  </si>
  <si>
    <t>Servicio Educativo Andalién Costa</t>
  </si>
  <si>
    <t>094502</t>
  </si>
  <si>
    <t>Servicio Educativo Valdivia</t>
  </si>
  <si>
    <t>095602</t>
  </si>
  <si>
    <t>Servicio Educativo Chiloé</t>
  </si>
  <si>
    <t>095701</t>
  </si>
  <si>
    <t>Servicio Local de Educación Litoral</t>
  </si>
  <si>
    <t>095801</t>
  </si>
  <si>
    <t>Servicio Local de Educación Hanga Roa</t>
  </si>
  <si>
    <t>095901</t>
  </si>
  <si>
    <t>Servicio Local de Educación La Quebrada</t>
  </si>
  <si>
    <t>096001</t>
  </si>
  <si>
    <t>Servicio Local de Educación Talagante</t>
  </si>
  <si>
    <t>096101</t>
  </si>
  <si>
    <t>Servicio Local de Educación Manquehue</t>
  </si>
  <si>
    <t>096201</t>
  </si>
  <si>
    <t>Servicio Local de Educación Costa Colchagua</t>
  </si>
  <si>
    <t>096301</t>
  </si>
  <si>
    <t>Servicio Local de Educación Los Cerezos</t>
  </si>
  <si>
    <t>096401</t>
  </si>
  <si>
    <t>Servicio Local de Educación Maule Valle</t>
  </si>
  <si>
    <t>096501</t>
  </si>
  <si>
    <t>Servicio Local de Educación Los Copihues</t>
  </si>
  <si>
    <t>096601</t>
  </si>
  <si>
    <t>Servicio Local de Educación Reloncaví</t>
  </si>
  <si>
    <t>APELLIDO_1</t>
  </si>
  <si>
    <t>APELLIDO_2</t>
  </si>
  <si>
    <t>29/02/2025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</si>
</sst>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7"/>
      <name val="Calibri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10"/>
      <color indexed="12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11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9" fillId="0" borderId="3" xfId="0" applyFont="1" applyBorder="1" applyAlignment="1">
      <alignment horizontal="justify" vertical="top" wrapText="1"/>
    </xf>
    <xf numFmtId="0" fontId="9" fillId="4" borderId="4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justify" vertical="top" wrapText="1"/>
    </xf>
    <xf numFmtId="49" fontId="10" fillId="4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3" xfId="0" applyFont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10" fillId="0" borderId="0" xfId="0" applyFont="1"/>
    <xf numFmtId="0" fontId="19" fillId="0" borderId="3" xfId="0" applyFont="1" applyBorder="1" applyAlignment="1">
      <alignment horizontal="left" vertical="top" wrapText="1"/>
    </xf>
    <xf numFmtId="0" fontId="9" fillId="3" borderId="1" xfId="4" applyFont="1" applyFill="1" applyBorder="1" applyAlignment="1">
      <alignment vertical="center"/>
    </xf>
    <xf numFmtId="0" fontId="9" fillId="3" borderId="5" xfId="4" applyFont="1" applyFill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4" borderId="4" xfId="4" applyFont="1" applyFill="1" applyBorder="1" applyAlignment="1">
      <alignment horizontal="center" vertical="center"/>
    </xf>
    <xf numFmtId="0" fontId="10" fillId="5" borderId="3" xfId="4" applyFont="1" applyFill="1" applyBorder="1" applyAlignment="1">
      <alignment vertical="center"/>
    </xf>
    <xf numFmtId="0" fontId="10" fillId="4" borderId="4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vertical="center"/>
    </xf>
    <xf numFmtId="0" fontId="10" fillId="6" borderId="3" xfId="4" applyFont="1" applyFill="1" applyBorder="1" applyAlignment="1">
      <alignment vertical="center"/>
    </xf>
    <xf numFmtId="0" fontId="21" fillId="7" borderId="3" xfId="4" applyFont="1" applyFill="1" applyBorder="1" applyAlignment="1">
      <alignment vertical="center"/>
    </xf>
    <xf numFmtId="0" fontId="21" fillId="8" borderId="3" xfId="4" applyFont="1" applyFill="1" applyBorder="1" applyAlignment="1">
      <alignment vertical="center"/>
    </xf>
    <xf numFmtId="0" fontId="10" fillId="9" borderId="3" xfId="4" applyFont="1" applyFill="1" applyBorder="1" applyAlignment="1">
      <alignment vertical="center"/>
    </xf>
    <xf numFmtId="0" fontId="10" fillId="10" borderId="3" xfId="4" applyFont="1" applyFill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9" fillId="0" borderId="0" xfId="4" applyFont="1" applyAlignment="1">
      <alignment horizontal="justify" vertical="center"/>
    </xf>
    <xf numFmtId="0" fontId="2" fillId="0" borderId="0" xfId="4" applyAlignment="1">
      <alignment vertical="center"/>
    </xf>
    <xf numFmtId="0" fontId="9" fillId="3" borderId="1" xfId="4" applyFont="1" applyFill="1" applyBorder="1" applyAlignment="1">
      <alignment vertical="center" wrapText="1"/>
    </xf>
    <xf numFmtId="0" fontId="9" fillId="3" borderId="5" xfId="4" applyFont="1" applyFill="1" applyBorder="1" applyAlignment="1">
      <alignment vertical="center" wrapText="1"/>
    </xf>
    <xf numFmtId="0" fontId="9" fillId="0" borderId="3" xfId="4" applyFont="1" applyBorder="1" applyAlignment="1">
      <alignment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5" borderId="5" xfId="4" applyFont="1" applyFill="1" applyBorder="1" applyAlignment="1">
      <alignment horizontal="center" vertical="center"/>
    </xf>
    <xf numFmtId="0" fontId="10" fillId="0" borderId="6" xfId="4" applyFont="1" applyBorder="1" applyAlignment="1">
      <alignment vertical="center" wrapText="1"/>
    </xf>
    <xf numFmtId="0" fontId="10" fillId="4" borderId="3" xfId="4" applyFont="1" applyFill="1" applyBorder="1" applyAlignment="1">
      <alignment vertical="center" wrapText="1"/>
    </xf>
    <xf numFmtId="0" fontId="9" fillId="2" borderId="5" xfId="4" quotePrefix="1" applyFont="1" applyFill="1" applyBorder="1" applyAlignment="1">
      <alignment horizontal="center" vertical="center"/>
    </xf>
    <xf numFmtId="0" fontId="9" fillId="9" borderId="5" xfId="4" applyFont="1" applyFill="1" applyBorder="1" applyAlignment="1">
      <alignment horizontal="center" vertical="center"/>
    </xf>
    <xf numFmtId="0" fontId="9" fillId="6" borderId="5" xfId="4" applyFont="1" applyFill="1" applyBorder="1" applyAlignment="1">
      <alignment horizontal="center" vertical="center"/>
    </xf>
    <xf numFmtId="0" fontId="22" fillId="7" borderId="5" xfId="4" applyFont="1" applyFill="1" applyBorder="1" applyAlignment="1">
      <alignment horizontal="center" vertical="center"/>
    </xf>
    <xf numFmtId="0" fontId="22" fillId="8" borderId="5" xfId="4" applyFont="1" applyFill="1" applyBorder="1" applyAlignment="1">
      <alignment horizontal="center" vertical="center"/>
    </xf>
    <xf numFmtId="0" fontId="10" fillId="0" borderId="3" xfId="4" applyFont="1" applyBorder="1" applyAlignment="1">
      <alignment vertical="center" wrapText="1"/>
    </xf>
    <xf numFmtId="0" fontId="10" fillId="4" borderId="4" xfId="4" applyFont="1" applyFill="1" applyBorder="1" applyAlignment="1">
      <alignment vertical="center" wrapText="1"/>
    </xf>
    <xf numFmtId="0" fontId="9" fillId="10" borderId="5" xfId="4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top" wrapText="1"/>
    </xf>
    <xf numFmtId="49" fontId="10" fillId="0" borderId="0" xfId="0" applyNumberFormat="1" applyFont="1"/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3" xfId="4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top" wrapText="1"/>
    </xf>
    <xf numFmtId="0" fontId="30" fillId="0" borderId="3" xfId="0" applyFont="1" applyBorder="1" applyAlignment="1">
      <alignment horizontal="justify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4" fillId="12" borderId="0" xfId="2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31" fillId="0" borderId="5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19" fillId="0" borderId="5" xfId="0" applyFont="1" applyBorder="1" applyAlignment="1">
      <alignment horizontal="justify" vertical="top" wrapText="1"/>
    </xf>
    <xf numFmtId="0" fontId="19" fillId="4" borderId="2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vertical="top" wrapText="1"/>
    </xf>
    <xf numFmtId="0" fontId="19" fillId="14" borderId="3" xfId="0" applyFont="1" applyFill="1" applyBorder="1" applyAlignment="1">
      <alignment vertical="top" wrapText="1"/>
    </xf>
    <xf numFmtId="0" fontId="23" fillId="14" borderId="4" xfId="0" applyFont="1" applyFill="1" applyBorder="1" applyAlignment="1">
      <alignment vertical="top" wrapText="1"/>
    </xf>
    <xf numFmtId="0" fontId="34" fillId="15" borderId="3" xfId="0" applyFont="1" applyFill="1" applyBorder="1" applyAlignment="1">
      <alignment horizontal="justify" vertical="center" wrapText="1"/>
    </xf>
    <xf numFmtId="0" fontId="34" fillId="15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justify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justify" vertical="top" wrapText="1"/>
    </xf>
    <xf numFmtId="0" fontId="10" fillId="13" borderId="4" xfId="0" applyFont="1" applyFill="1" applyBorder="1" applyAlignment="1">
      <alignment horizontal="center" wrapText="1"/>
    </xf>
    <xf numFmtId="0" fontId="10" fillId="13" borderId="3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2" applyFont="1" applyAlignment="1">
      <alignment horizontal="center"/>
    </xf>
    <xf numFmtId="0" fontId="19" fillId="0" borderId="0" xfId="0" applyFont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9" fillId="3" borderId="1" xfId="5" applyFont="1" applyFill="1" applyBorder="1" applyAlignment="1">
      <alignment vertical="center"/>
    </xf>
    <xf numFmtId="0" fontId="9" fillId="3" borderId="5" xfId="5" applyFont="1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49" fontId="0" fillId="0" borderId="0" xfId="0" applyNumberFormat="1" applyAlignment="1">
      <alignment horizontal="center"/>
    </xf>
    <xf numFmtId="0" fontId="1" fillId="0" borderId="6" xfId="4" applyFont="1" applyBorder="1" applyAlignment="1">
      <alignment vertical="center" wrapText="1"/>
    </xf>
    <xf numFmtId="0" fontId="10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2" fillId="0" borderId="7" xfId="3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0" fillId="0" borderId="0" xfId="0" applyNumberFormat="1" applyFont="1"/>
    <xf numFmtId="49" fontId="0" fillId="0" borderId="0" xfId="0" applyNumberFormat="1"/>
    <xf numFmtId="1" fontId="10" fillId="0" borderId="0" xfId="0" applyNumberFormat="1" applyFont="1" applyAlignment="1">
      <alignment horizontal="right"/>
    </xf>
    <xf numFmtId="49" fontId="1" fillId="16" borderId="0" xfId="0" applyNumberFormat="1" applyFont="1" applyFill="1" applyAlignment="1">
      <alignment vertical="center"/>
    </xf>
    <xf numFmtId="0" fontId="32" fillId="3" borderId="1" xfId="0" applyFont="1" applyFill="1" applyBorder="1" applyAlignment="1">
      <alignment horizontal="justify" vertical="center" wrapText="1"/>
    </xf>
    <xf numFmtId="0" fontId="32" fillId="3" borderId="2" xfId="0" applyFont="1" applyFill="1" applyBorder="1" applyAlignment="1">
      <alignment horizontal="justify" vertical="center" wrapText="1"/>
    </xf>
    <xf numFmtId="0" fontId="33" fillId="3" borderId="1" xfId="0" applyFont="1" applyFill="1" applyBorder="1" applyAlignment="1">
      <alignment horizontal="justify" vertical="center" wrapText="1"/>
    </xf>
    <xf numFmtId="0" fontId="33" fillId="3" borderId="2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2" xfId="0" applyFont="1" applyFill="1" applyBorder="1" applyAlignment="1">
      <alignment horizontal="justify"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4" xfId="4" xr:uid="{00000000-0005-0000-0000-000004000000}"/>
    <cellStyle name="Normal 4 10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F21"/>
  <sheetViews>
    <sheetView tabSelected="1" zoomScaleNormal="100" workbookViewId="0">
      <selection activeCell="D2" sqref="D2"/>
    </sheetView>
  </sheetViews>
  <sheetFormatPr baseColWidth="10" defaultColWidth="11.42578125" defaultRowHeight="12.75" x14ac:dyDescent="0.2"/>
  <cols>
    <col min="1" max="15" width="10.7109375" style="19" customWidth="1"/>
    <col min="16" max="16" width="10.7109375" style="78" customWidth="1"/>
    <col min="17" max="29" width="10.7109375" style="19" customWidth="1"/>
    <col min="30" max="30" width="14" style="19" customWidth="1"/>
    <col min="31" max="31" width="11.42578125" style="19" customWidth="1"/>
    <col min="32" max="32" width="18.5703125" style="19" customWidth="1"/>
    <col min="33" max="33" width="32.42578125" style="19" customWidth="1"/>
    <col min="34" max="34" width="22.42578125" style="19" customWidth="1"/>
    <col min="35" max="35" width="11.42578125" style="19" customWidth="1"/>
    <col min="36" max="36" width="18.5703125" style="19" customWidth="1"/>
    <col min="37" max="37" width="33.85546875" style="19" bestFit="1" customWidth="1"/>
    <col min="38" max="38" width="11.5703125" style="19" customWidth="1"/>
    <col min="39" max="39" width="13.7109375" style="19" customWidth="1"/>
    <col min="40" max="40" width="32.140625" style="19" customWidth="1"/>
    <col min="41" max="41" width="34.7109375" style="19" bestFit="1" customWidth="1"/>
    <col min="42" max="42" width="12.85546875" style="19" customWidth="1"/>
    <col min="43" max="43" width="59.140625" style="19" customWidth="1"/>
    <col min="44" max="44" width="37.5703125" style="19" customWidth="1"/>
    <col min="45" max="45" width="18.140625" style="19" customWidth="1"/>
    <col min="46" max="46" width="27.7109375" style="19" customWidth="1"/>
    <col min="47" max="47" width="13.85546875" style="19" customWidth="1"/>
    <col min="48" max="48" width="27.7109375" style="19" customWidth="1"/>
    <col min="49" max="49" width="12.7109375" style="19" customWidth="1"/>
    <col min="50" max="52" width="14.42578125" style="19" customWidth="1"/>
    <col min="53" max="53" width="39.7109375" style="19" customWidth="1"/>
    <col min="54" max="54" width="24.42578125" style="19" customWidth="1"/>
    <col min="55" max="55" width="23.140625" style="19" customWidth="1"/>
    <col min="56" max="56" width="20.140625" style="19" customWidth="1"/>
    <col min="57" max="57" width="26.85546875" style="19" bestFit="1" customWidth="1"/>
    <col min="58" max="58" width="16" style="19" hidden="1" customWidth="1"/>
    <col min="59" max="16384" width="11.42578125" style="19"/>
  </cols>
  <sheetData>
    <row r="1" spans="1:58" customFormat="1" ht="42.75" customHeight="1" x14ac:dyDescent="0.25">
      <c r="A1" s="54" t="s">
        <v>0</v>
      </c>
      <c r="B1" s="54" t="s">
        <v>1</v>
      </c>
      <c r="C1" s="92" t="s">
        <v>2</v>
      </c>
      <c r="D1" s="92" t="s">
        <v>3</v>
      </c>
      <c r="E1" s="54" t="s">
        <v>439</v>
      </c>
      <c r="F1" s="54" t="s">
        <v>440</v>
      </c>
      <c r="G1" s="92" t="s">
        <v>72</v>
      </c>
      <c r="H1" s="92" t="s">
        <v>183</v>
      </c>
      <c r="I1" s="93" t="s">
        <v>189</v>
      </c>
      <c r="J1" s="94" t="s">
        <v>110</v>
      </c>
      <c r="K1" s="94" t="s">
        <v>111</v>
      </c>
      <c r="L1" s="93" t="s">
        <v>73</v>
      </c>
      <c r="M1" s="94" t="s">
        <v>4</v>
      </c>
      <c r="N1" s="95" t="s">
        <v>5</v>
      </c>
      <c r="O1" s="92" t="s">
        <v>6</v>
      </c>
      <c r="P1" s="92" t="s">
        <v>7</v>
      </c>
      <c r="Q1" s="54" t="s">
        <v>8</v>
      </c>
      <c r="R1" s="92" t="s">
        <v>180</v>
      </c>
      <c r="S1" s="92" t="s">
        <v>181</v>
      </c>
      <c r="T1" s="92" t="s">
        <v>182</v>
      </c>
      <c r="U1" s="92" t="s">
        <v>9</v>
      </c>
      <c r="V1" s="92" t="s">
        <v>227</v>
      </c>
      <c r="W1" s="92" t="s">
        <v>228</v>
      </c>
      <c r="X1" s="92" t="s">
        <v>229</v>
      </c>
      <c r="Y1" s="92" t="s">
        <v>230</v>
      </c>
      <c r="Z1" s="92" t="s">
        <v>231</v>
      </c>
      <c r="AA1" s="92" t="s">
        <v>232</v>
      </c>
      <c r="AB1" s="92" t="s">
        <v>233</v>
      </c>
      <c r="AC1" s="107" t="s">
        <v>404</v>
      </c>
      <c r="AD1" s="61" t="s">
        <v>0</v>
      </c>
      <c r="AE1" s="61" t="s">
        <v>105</v>
      </c>
      <c r="AF1" s="63" t="s">
        <v>254</v>
      </c>
      <c r="AG1" s="61" t="s">
        <v>177</v>
      </c>
      <c r="AH1" s="61" t="s">
        <v>68</v>
      </c>
      <c r="AI1" s="60" t="s">
        <v>30</v>
      </c>
      <c r="AJ1" s="62" t="s">
        <v>31</v>
      </c>
      <c r="AK1" s="62" t="s">
        <v>183</v>
      </c>
      <c r="AL1" s="62" t="s">
        <v>184</v>
      </c>
      <c r="AM1" s="62" t="s">
        <v>110</v>
      </c>
      <c r="AN1" s="62" t="s">
        <v>111</v>
      </c>
      <c r="AO1" s="62" t="s">
        <v>73</v>
      </c>
      <c r="AP1" s="62" t="s">
        <v>4</v>
      </c>
      <c r="AQ1" s="62" t="s">
        <v>5</v>
      </c>
      <c r="AR1" s="62" t="s">
        <v>6</v>
      </c>
      <c r="AS1" s="62" t="s">
        <v>7</v>
      </c>
      <c r="AT1" s="62" t="s">
        <v>8</v>
      </c>
      <c r="AU1" s="62" t="s">
        <v>180</v>
      </c>
      <c r="AV1" s="62" t="s">
        <v>181</v>
      </c>
      <c r="AW1" s="62" t="s">
        <v>182</v>
      </c>
      <c r="AX1" s="62" t="s">
        <v>9</v>
      </c>
      <c r="AY1" s="62" t="s">
        <v>227</v>
      </c>
      <c r="AZ1" s="62" t="s">
        <v>228</v>
      </c>
      <c r="BA1" s="62" t="s">
        <v>229</v>
      </c>
      <c r="BB1" s="62" t="s">
        <v>230</v>
      </c>
      <c r="BC1" s="62" t="s">
        <v>231</v>
      </c>
      <c r="BD1" s="62" t="s">
        <v>232</v>
      </c>
      <c r="BE1" s="62" t="s">
        <v>233</v>
      </c>
      <c r="BF1" s="53">
        <v>45657</v>
      </c>
    </row>
    <row r="2" spans="1:58" ht="15" x14ac:dyDescent="0.25">
      <c r="A2" s="100"/>
      <c r="B2" s="99"/>
      <c r="C2" s="103"/>
      <c r="D2" s="79"/>
      <c r="E2" s="100"/>
      <c r="F2" s="100"/>
      <c r="G2" s="100"/>
      <c r="H2" s="100"/>
      <c r="I2" s="105"/>
      <c r="J2" s="103"/>
      <c r="K2" s="99"/>
      <c r="L2" s="99"/>
      <c r="M2" s="99"/>
      <c r="N2" s="101"/>
      <c r="O2" s="106"/>
      <c r="P2" s="102"/>
      <c r="Q2" s="100"/>
      <c r="R2" s="100"/>
      <c r="S2" s="100"/>
      <c r="T2" s="106"/>
      <c r="U2" s="100"/>
      <c r="V2" s="100"/>
      <c r="W2" s="100"/>
      <c r="X2" s="103"/>
      <c r="Y2" s="99"/>
      <c r="Z2" s="104"/>
      <c r="AA2" s="103"/>
      <c r="AB2" s="104"/>
      <c r="AC2" s="104"/>
      <c r="AD2" s="80" t="str">
        <f>IF(A2="","Celda vacía",IF(A2="L","-","Revisar"))</f>
        <v>Celda vacía</v>
      </c>
      <c r="AE2" s="81" t="str">
        <f>IF(B2="","Celda vacía",IF(LEN(B2)=4,REPLACE(B2,1,6,CONCATENATE("00",B2)),IF(LEN(B2)=5,REPLACE(B2,1,6,CONCATENATE("0",B2)),IF(LEN(B2)=6,REPLACE(B2,1,6,B2),IF(AND(LEN(B2)&gt;6,OR(LEFT(B2,4)="1202", LEFT(B2,4)="1703")),REPLACE(B2,1,LEN(B2),B2),"Revisar")))))</f>
        <v>Celda vacía</v>
      </c>
      <c r="AF2" s="82"/>
      <c r="AG2" s="83" t="str">
        <f t="shared" ref="AG2:AG21" si="0">IF(B2="","Celda Vacía",IF(ISERROR(IF(B2="","",VLOOKUP(B2,Codigo,3,0))),"Corregir código de servicio, no corresponde a SLEP",IF(B2="","",VLOOKUP(B2,Codigo,3,0))))</f>
        <v>Celda Vacía</v>
      </c>
      <c r="AH2" s="80" t="str">
        <f>IF(C2="","Celda vacía",IF(C2&gt;1000000,"-","Revisar con Edad"))</f>
        <v>Celda vacía</v>
      </c>
      <c r="AI2" s="80" t="str">
        <f>IF(D2="","Celda vacía"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</f>
        <v>Celda vacía</v>
      </c>
      <c r="AJ2" s="80" t="str">
        <f>IF(C2="","Celda vacía",IF(C2="E","-",IF(IF(AI2=11,0,IF(AI2=10,"K",AI2))=D2,"-","Corregir RUN")))</f>
        <v>Celda vacía</v>
      </c>
      <c r="AK2" s="80" t="str">
        <f>IF(H2="","Celda vacía",IF(OR(H2="M",H2="H",H2="X"),  IF(H2="M", "Identifica este registro como MUJER",  IF(H2="H","Identifica este registro como HOMBRE", IF(H2="X","Identifica este registro como NO BINARIO"))),  "Validar con Tabla N°01")   )</f>
        <v>Celda vacía</v>
      </c>
      <c r="AL2" s="80" t="str">
        <f t="shared" ref="AL2:AL21" si="1">IF(I2="","Celda vacía",IF(ISERROR(VLOOKUP(I2,Tabla_27_Matriz_Base,1,0)),"Revisar","-"))</f>
        <v>Celda vacía</v>
      </c>
      <c r="AM2" s="80" t="str">
        <f>IF(J2="","Celda vacía",IF(OR(J2=10,J2=13,J2=14,J2=15,J2=90),IF(OR(AND(RIGHT(B2,2)="01",J2=10),AND(RIGHT(B2,2)="02",OR(J2=13,J2=14,J2=15)),J2=90),"-","SIST_REM es inconsistente con ID_SERV"),"SIST_REM es inconsistente con ID_SERV"))</f>
        <v>Celda vacía</v>
      </c>
      <c r="AN2" s="80" t="str">
        <f>IF(K2="","Celda vacía",IF(OR(AND(J2=10,OR(K2="JEFE SUP. DE SERVICIO",K2="DIRECTIVO",K2="PROFESIONAL",K2="TÉCNICO",K2="ADMINISTRATIVO",K2="AUXILIAR")),AND(J2=13,OR(K2="DIRECTIVO",K2="PROFESIONAL",K2="PROFESOR")),AND(J2=14,OR(K2="PROFESIONAL",K2="TÉCNICO",K2="ADMINISTRATIVO",K2="AUXILIAR")),AND(J2=15,OR(K2="PROF_PED",K2="TEC_PED",K2="PROFESIONAL",K2="TÉCNICO",K2="ADMINISTRATIVO",K2="AUXILIAR")),AND(J2=90,OR(K2="PROF_PED",K2="TEC_PED",K2="PROFESIONAL",K2="DIRECTIVO",K2="PROFESOR",K2="TÉCNICO",K2="ADMINISTRATIVO",K2="AUXILIAR"))),"-","ESTAMENTO es inconsistente con SIST_REM"))</f>
        <v>Celda vacía</v>
      </c>
      <c r="AO2" s="56" t="str">
        <f>IF(L2="","Celda vacía",IF(OR(AND(J2=10,OR(L2="PLANTA",L2="CONTRATA",L2="PLANTA_FD",L2="CONTRATA_FD")),AND(J2=13,OR(L2="PLANTA",L2="CONTRATA",L2="PLANTA_FD",L2="CONTRATA_FD")),AND(J2=14,OR(L2="CT",L2="CT_FD")),AND(J2=15,OR(L2="CT",L2="CT_FD")),AND(J2=90,L2="HONORARIO")),"-","C_JURIDICA es inconsistente con SIST_REM"))</f>
        <v>Celda vacía</v>
      </c>
      <c r="AP2" s="84" t="str">
        <f t="shared" ref="AP2:AP21" si="2">IF(M2="","Celda vacía",IF(ISERROR(VLOOKUP(M2,Tabla_01_Mes,1,0)),"Revisar","-"))</f>
        <v>Celda vacía</v>
      </c>
      <c r="AQ2" s="84" t="str">
        <f>IF(N2="","PRIMER_DIA en blanco",
IF(AND(M2="01",N2&gt;=L_Conversion!$C$145,N2&lt;=L_Conversion!$D$145),"-",
IF(AND(M2="02",N2&gt;=L_Conversion!$C$146,N2&lt;=L_Conversion!$D$146),"-",
IF(AND(M2="03",N2&gt;=L_Conversion!$C$147,N2&lt;=L_Conversion!$D$147),"-",
IF(AND(M2="13",N2&gt;=L_Conversion!$C$143,N2&lt;=L_Conversion!$D$143),"-",
IF(AND(M2="14",N2&gt;=L_Conversion!$C$144,N2&lt;=L_Conversion!$D$144),"-",
"PRIMER_DIA fuera de rango"))))))</f>
        <v>PRIMER_DIA en blanco</v>
      </c>
      <c r="AR2" s="84" t="str">
        <f t="shared" ref="AR2:AR21" si="3">IF(O2="","Celda vacía",IF(AND(ISERROR(VLOOKUP(P2,Tabla_18_Tipos_licencias,1,FALSE))=FALSE,O2&gt;=0,O2&lt;=365),IF(P2=8,IF(H2="M",IF(ISERROR(VLOOKUP(O2,Dias_Licencia_Tipo_8_M,1,0)),"Revisar días licencia tipo 8","-"),IF(ISERROR(VLOOKUP(O2,Dias_licencia_tipo_8_H,1,0)),"Revisar días licencia tipo 8","-")),"-"),"Se debe revisar los campos TIPO_LM y N_DIAS"))</f>
        <v>Celda vacía</v>
      </c>
      <c r="AS2" s="84" t="str">
        <f t="shared" ref="AS2:AS21" si="4">IF(P2="","Celda vacía",IF(ISERROR(VLOOKUP(P2,Tabla_18_Tipos_licencias,1,FALSE))=FALSE,IF(H2="M","-",IF(P2=7,"Revisar","-")),"Revisar"))</f>
        <v>Celda vacía</v>
      </c>
      <c r="AT2" s="84" t="str">
        <f t="shared" ref="AT2:AT21" si="5">IF(Q2="","Celda vacía",IF(AND(OR(L2="HAG",L2="HONORARIO"),OR(Q2="AUTORIZADO",Q2="REDUCIDO",Q2="RECHAZADO",Q2="PENDIENTE",Q2="AMPLIADO")),"Revisar Calidad Jurídica",IF(AND(OR(L2="HAG",L2="HONORARIO"),Q2="NC"),"-",IF(ISERROR(VLOOKUP(Q2,Tabla_04_Estado_Resolucion,1,0)),"Revisar",IF(AND(Q2="PENDIENTE",($BF$1-N2)&gt;60),"Validar estado PENDIENTE",  IF(AND(OR(L2="CONTRATA",L2="PLANTA", L2="CT", L2="JP", L2="JORNAL", L2="CONTRATA_FD", L2="CT_FD", L2="ADSCRITO", L2="LGN", L2="VIGILANTE", L2="BECARIOS", L2="PLANTA_FD"),Q2&lt;&gt;"NC"),"-","Revisar Calidad Jurídica"))))))</f>
        <v>Celda vacía</v>
      </c>
      <c r="AU2" s="84" t="str">
        <f>IF(R2="","Celda vacía",IF(AND(OR(Q2="AUTORIZADO",Q2="PENDIENTE",Q2="NC",Q2="AMPLIADO"),R2="N"),"-",IF(AND(OR(Q2="REDUCIDO",Q2="RECHAZADO"),OR(R2="S",R2="N")),"-","Revisar")))</f>
        <v>Celda vacía</v>
      </c>
      <c r="AV2" s="84" t="str">
        <f>IF(Q2="","Celda vacía",IF(AND(R2="N",Q2=S2),"-",IF(AND(S2="PENDIENTE",($BF$1-N2)&gt;60),"Validar estado PENDIENTE",IF(AND(R2="S",OR(S2="AUTORIZADO",S2="PENDIENTE"),T2=O2),"-",IF(AND(R2="S",S2="REDUCIDO",T2&lt;O2,T2&gt;0),"-",IF(AND(R2="S",S2="RECHAZADO",T2=0),"-",IF(AND(Q2="NC",S2="NC",T2=O2),"-","Revisar")))))))</f>
        <v>Celda vacía</v>
      </c>
      <c r="AW2" s="84" t="str">
        <f>IF(T2="","Celda Vacía",IF(AND(OR(S2="AUTORIZADO",S2="PENDIENTE",S2="NC"),O2=T2),"-",IF(AND(S2="REDUCIDO",T2&gt;0,T2&lt;O2),"-",IF(AND(S2="RECHAZADO",T2=0),"-",   IF(AND(S2="AMPLIADO",T2&gt;O2),"-",       "Revisar" )))))</f>
        <v>Celda Vacía</v>
      </c>
      <c r="AX2" s="84" t="str">
        <f>IF(U2="","Celda vacía",IF(OR(U2="S",U2="N"),"-","Revisar"))</f>
        <v>Celda vacía</v>
      </c>
      <c r="AY2" s="84" t="str">
        <f>IF(V2="","Celda vacía",IF(OR(V2="S",V2="N"),"-","Revisar"))</f>
        <v>Celda vacía</v>
      </c>
      <c r="AZ2" s="84" t="str">
        <f>IF(W2="","Celda vacía",IF(OR(W2="S",W2="N"),"-","Revisar"))</f>
        <v>Celda vacía</v>
      </c>
      <c r="BA2" s="84" t="str">
        <f>IF(X2="","Celda Vacia",IF(  OR(          AND(X2=0,W2="S"),AND(X2&lt;&gt;0,W2="N")),"Revisar valor del campo MONTO_SUB","-"))</f>
        <v>Celda Vacia</v>
      </c>
      <c r="BB2" s="84" t="str">
        <f t="shared" ref="BB2:BB21" si="6">IF(Y2="","Celda Vacia",IF(ISERROR(VLOOKUP(Y2,Tabla_33_estado_recuperacion,1,FALSE)),"Se debe corregir el valor según Tabla Nro 33",IF(Y2="SDR",IF(OR(S2="RECHAZADO",W2="N"),"-","Se debe revisar  ESTADO SDR"),IF(Y2="PEN",IF(OR(S2="AUTORIZADO",S2="REDUCIDO",S2="PENDIENTE"),"-","Se debe revisar ESTADO PEN"),IF(AND(OR(W2="S",W2="N"),OR(Y2="TOT",Y2="PAR"),OR(S2="AUTORIZADO",S2="REDUCIDO")),"-","Revisar ER2 Y ESTADO_REC")))))</f>
        <v>Celda Vacia</v>
      </c>
      <c r="BC2" s="84" t="str">
        <f>IF(Z2="","Celda Vacia", IF(Z2&gt;T2,"Dias recuperados no puede ser mayor a dias autorizados", IF(ISNUMBER(Z2)=TRUE,IF(Z2=0,IF(OR(Y2="SDR",Y2="PEN"),"-",IF(AND(T2&lt;4,OR(Y2="TOT",Y2="PAR")),"-","Se debe revisar los Campos N_DIAS_REC y ESTADO_REC")),IF(AND(Z2&gt;0,Z2&lt;366,OR(Y2="TOT",Y2="PAR")),"-","Se debe revisar los campos ESTADO_REC y N_DIAS_REC")),"Valor del campo N_DIAS_REC no es numérico"))    )</f>
        <v>Celda Vacia</v>
      </c>
      <c r="BD2" s="84" t="str">
        <f>IF(AA2="","Celda vacia",
IF( AND(AA2=0,(OR(Y2="PEN",Y2="SDR"))),"-",
IF(AND(T2&lt;4,OR(P2="5A",P2="5B",P2="6A",P2="6B"),AA2&gt;=0),"-",
IF(AND(T2&lt;4,P2&lt;&gt;"5A",P2&lt;&gt;"5B",P2&lt;&gt;"6A",P2&lt;&gt;"6B",AA2=0),"-",
IF(AND(T2&lt;4,P2&lt;&gt;"5A",P2&lt;&gt;"5B",P2&lt;&gt;"6A",P2&lt;&gt;"6B",V2="S",AA2&gt;=0),"-",
IF(AND(T2&gt;=4,AA2&gt;0, OR(Y2="TOT",Y2="PAR")),"-",
"Revisar el tipo de licencia medica, dias de licencia para el monto de recuperación declarado"))))))</f>
        <v>Celda vacia</v>
      </c>
      <c r="BE2" s="84" t="str">
        <f>IF(AB2="","Celda vacia",IF(ISNUMBER(AB2)=TRUE,IF(AB2=0,IF(OR(Y2="PEN",Y2="SDR"),"-","revisar "),IF(OR(Y2="TOT",Y2="PAR"),"-","Revisar")),"Valor del campo no es numérico"))</f>
        <v>Celda vacia</v>
      </c>
    </row>
    <row r="3" spans="1:58" ht="15.75" customHeight="1" x14ac:dyDescent="0.25">
      <c r="A3" s="100"/>
      <c r="B3" s="99"/>
      <c r="C3" s="103"/>
      <c r="D3" s="79"/>
      <c r="E3" s="100"/>
      <c r="F3" s="100"/>
      <c r="G3" s="100"/>
      <c r="H3" s="100"/>
      <c r="I3" s="105"/>
      <c r="J3" s="79"/>
      <c r="K3" s="99"/>
      <c r="L3" s="99"/>
      <c r="M3" s="99"/>
      <c r="N3" s="101"/>
      <c r="O3" s="106"/>
      <c r="P3" s="102"/>
      <c r="Q3" s="100"/>
      <c r="R3" s="100"/>
      <c r="S3" s="100"/>
      <c r="T3" s="106"/>
      <c r="U3" s="100"/>
      <c r="V3" s="100"/>
      <c r="W3" s="100"/>
      <c r="X3" s="103"/>
      <c r="Y3" s="99"/>
      <c r="Z3" s="104"/>
      <c r="AA3" s="103"/>
      <c r="AB3" s="104"/>
      <c r="AC3" s="104"/>
      <c r="AD3" s="80" t="str">
        <f t="shared" ref="AD3:AD21" si="7">IF(A3="","Celda vacía",IF(A3="L","-","Revisar"))</f>
        <v>Celda vacía</v>
      </c>
      <c r="AE3" s="81" t="str">
        <f t="shared" ref="AE3:AE21" si="8">IF(B3="","Celda vacía",IF(LEN(B3)=4,REPLACE(B3,1,6,CONCATENATE("00",B3)),IF(LEN(B3)=5,REPLACE(B3,1,6,CONCATENATE("0",B3)),IF(LEN(B3)=6,REPLACE(B3,1,6,B3),IF(AND(LEN(B3)&gt;6,OR(LEFT(B3,4)="1202", LEFT(B3,4)="1703")),REPLACE(B3,1,LEN(B3),B3),"Revisar")))))</f>
        <v>Celda vacía</v>
      </c>
      <c r="AF3" s="82"/>
      <c r="AG3" s="83" t="str">
        <f t="shared" si="0"/>
        <v>Celda Vacía</v>
      </c>
      <c r="AH3" s="80" t="str">
        <f t="shared" ref="AH3:AH21" si="9">IF(C3="","Celda vacía",IF(C3&gt;1000000,"-","Revisar con Edad"))</f>
        <v>Celda vacía</v>
      </c>
      <c r="AI3" s="80" t="str">
        <f t="shared" ref="AI3:AI21" si="10">IF(D3="","Celda vacía",IF(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10,"K",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</f>
        <v>Celda vacía</v>
      </c>
      <c r="AJ3" s="80" t="str">
        <f t="shared" ref="AJ3:AJ21" si="11">IF(C3="","Celda vacía",IF(C3="E","-",IF(IF(AI3=11,0,IF(AI3=10,"K",AI3))=D3,"-","Corregir RUN")))</f>
        <v>Celda vacía</v>
      </c>
      <c r="AK3" s="80" t="str">
        <f t="shared" ref="AK3:AK21" si="12">IF(H3="","Celda vacía",IF(OR(H3="M",H3="H",H3="X"),  IF(H3="M", "Identifica este registro como MUJER",  IF(H3="H","Identifica este registro como HOMBRE", IF(H3="X","Identifica este registro como NO BINARIO"))),  "Validar con Tabla N°01")   )</f>
        <v>Celda vacía</v>
      </c>
      <c r="AL3" s="80" t="str">
        <f t="shared" si="1"/>
        <v>Celda vacía</v>
      </c>
      <c r="AM3" s="80" t="str">
        <f t="shared" ref="AM3:AM21" si="13">IF(J3="","Celda vacía",IF(OR(J3=10,J3=13,J3=14,J3=15,J3=90),IF(OR(AND(RIGHT(B3,2)="01",J3=10),AND(RIGHT(B3,2)="02",OR(J3=13,J3=14,J3=15)),J3=90),"-","SIST_REM es inconsistente con ID_SERV"),"SIST_REM es inconsistente con ID_SERV"))</f>
        <v>Celda vacía</v>
      </c>
      <c r="AN3" s="80" t="str">
        <f t="shared" ref="AN3:AN21" si="14">IF(K3="","Celda vacía",IF(OR(AND(J3=10,OR(K3="JEFE SUP. DE SERVICIO",K3="DIRECTIVO",K3="PROFESIONAL",K3="TÉCNICO",K3="ADMINISTRATIVO",K3="AUXILIAR")),AND(J3=13,OR(K3="DIRECTIVO",K3="PROFESIONAL",K3="PROFESOR")),AND(J3=14,OR(K3="PROFESIONAL",K3="TÉCNICO",K3="ADMINISTRATIVO",K3="AUXILIAR")),AND(J3=15,OR(K3="PROF_PED",K3="TEC_PED",K3="PROFESIONAL",K3="TÉCNICO",K3="ADMINISTRATIVO",K3="AUXILIAR")),AND(J3=90,OR(K3="PROF_PED",K3="TEC_PED",K3="PROFESIONAL",K3="DIRECTIVO",K3="PROFESOR",K3="TÉCNICO",K3="ADMINISTRATIVO",K3="AUXILIAR"))),"-","ESTAMENTO es inconsistente con SIST_REM"))</f>
        <v>Celda vacía</v>
      </c>
      <c r="AO3" s="56" t="str">
        <f t="shared" ref="AO3:AO21" si="15">IF(L3="","Celda vacía",IF(OR(AND(J3=10,OR(L3="PLANTA",L3="CONTRATA",L3="PLANTA_FD",L3="CONTRATA_FD")),AND(J3=13,OR(L3="PLANTA",L3="CONTRATA",L3="PLANTA_FD",L3="CONTRATA_FD")),AND(J3=14,OR(L3="CT",L3="CT_FD")),AND(J3=15,OR(L3="CT",L3="CT_FD")),AND(J3=90,L3="HONORARIO")),"-","C_JURIDICA es inconsistente con SIST_REM"))</f>
        <v>Celda vacía</v>
      </c>
      <c r="AP3" s="84" t="str">
        <f t="shared" si="2"/>
        <v>Celda vacía</v>
      </c>
      <c r="AQ3" s="84" t="str">
        <f>IF(N3="","PRIMER_DIA en blanco",
IF(AND(M3="01",N3&gt;=L_Conversion!$C$145,N3&lt;=L_Conversion!$D$145),"-",
IF(AND(M3="02",N3&gt;=L_Conversion!$C$146,N3&lt;=L_Conversion!$D$146),"-",
IF(AND(M3="03",N3&gt;=L_Conversion!$C$147,N3&lt;=L_Conversion!$D$147),"-",
IF(AND(M3="13",N3&gt;=L_Conversion!$C$143,N3&lt;=L_Conversion!$D$143),"-",
IF(AND(M3="14",N3&gt;=L_Conversion!$C$144,N3&lt;=L_Conversion!$D$144),"-",
"PRIMER_DIA fuera de rango"))))))</f>
        <v>PRIMER_DIA en blanco</v>
      </c>
      <c r="AR3" s="84" t="str">
        <f t="shared" si="3"/>
        <v>Celda vacía</v>
      </c>
      <c r="AS3" s="84" t="str">
        <f t="shared" si="4"/>
        <v>Celda vacía</v>
      </c>
      <c r="AT3" s="84" t="str">
        <f t="shared" si="5"/>
        <v>Celda vacía</v>
      </c>
      <c r="AU3" s="84" t="str">
        <f t="shared" ref="AU3:AU21" si="16">IF(R3="","Celda vacía",IF(AND(OR(Q3="AUTORIZADO",Q3="PENDIENTE",Q3="NC",Q3="AMPLIADO"),R3="N"),"-",IF(AND(OR(Q3="REDUCIDO",Q3="RECHAZADO"),OR(R3="S",R3="N")),"-","Revisar")))</f>
        <v>Celda vacía</v>
      </c>
      <c r="AV3" s="84" t="str">
        <f t="shared" ref="AV3:AV21" si="17">IF(Q3="","Celda vacía",IF(AND(R3="N",Q3=S3),"-",IF(AND(S3="PENDIENTE",($BF$1-N3)&gt;60),"Validar estado PENDIENTE",IF(AND(R3="S",OR(S3="AUTORIZADO",S3="PENDIENTE"),T3=O3),"-",IF(AND(R3="S",S3="REDUCIDO",T3&lt;O3,T3&gt;0),"-",IF(AND(R3="S",S3="RECHAZADO",T3=0),"-",IF(AND(Q3="NC",S3="NC",T3=O3),"-","Revisar")))))))</f>
        <v>Celda vacía</v>
      </c>
      <c r="AW3" s="84" t="str">
        <f t="shared" ref="AW3:AW21" si="18">IF(T3="","Celda Vacía",IF(AND(OR(S3="AUTORIZADO",S3="PENDIENTE",S3="NC"),O3=T3),"-",IF(AND(S3="REDUCIDO",T3&gt;0,T3&lt;O3),"-",IF(AND(S3="RECHAZADO",T3=0),"-",   IF(AND(S3="AMPLIADO",T3&gt;O3),"-",       "Revisar" )))))</f>
        <v>Celda Vacía</v>
      </c>
      <c r="AX3" s="84" t="str">
        <f t="shared" ref="AX3:AX21" si="19">IF(U3="","Celda vacía",IF(OR(U3="S",U3="N"),"-","Revisar"))</f>
        <v>Celda vacía</v>
      </c>
      <c r="AY3" s="84" t="str">
        <f t="shared" ref="AY3:AY21" si="20">IF(V3="","Celda vacía",IF(OR(V3="S",V3="N"),"-","Revisar"))</f>
        <v>Celda vacía</v>
      </c>
      <c r="AZ3" s="84" t="str">
        <f t="shared" ref="AZ3:AZ21" si="21">IF(W3="","Celda vacía",IF(OR(W3="S",W3="N"),"-","Revisar"))</f>
        <v>Celda vacía</v>
      </c>
      <c r="BA3" s="84" t="str">
        <f t="shared" ref="BA3:BA21" si="22">IF(X3="","Celda Vacia",IF(  OR(          AND(X3=0,W3="S"),AND(X3&lt;&gt;0,W3="N")),"Revisar valor del campo MONTO_SUB","-"))</f>
        <v>Celda Vacia</v>
      </c>
      <c r="BB3" s="84" t="str">
        <f t="shared" si="6"/>
        <v>Celda Vacia</v>
      </c>
      <c r="BC3" s="84" t="str">
        <f t="shared" ref="BC3:BC21" si="23">IF(Z3="","Celda Vacia", IF(Z3&gt;T3,"Dias recuperados no puede ser mayor a dias autorizados", IF(ISNUMBER(Z3)=TRUE,IF(Z3=0,IF(OR(Y3="SDR",Y3="PEN"),"-",IF(AND(T3&lt;4,OR(Y3="TOT",Y3="PAR")),"-","Se debe revisar los Campos N_DIAS_REC y ESTADO_REC")),IF(AND(Z3&gt;0,Z3&lt;366,OR(Y3="TOT",Y3="PAR")),"-","Se debe revisar los campos ESTADO_REC y N_DIAS_REC")),"Valor del campo N_DIAS_REC no es numérico"))    )</f>
        <v>Celda Vacia</v>
      </c>
      <c r="BD3" s="84" t="str">
        <f t="shared" ref="BD3:BD21" si="24">IF(AA3="","Celda vacia",
IF( AND(AA3=0,(OR(Y3="PEN",Y3="SDR"))),"-",
IF(AND(T3&lt;4,OR(P3="5A",P3="5B",P3="6A",P3="6B"),AA3&gt;=0),"-",
IF(AND(T3&lt;4,P3&lt;&gt;"5A",P3&lt;&gt;"5B",P3&lt;&gt;"6A",P3&lt;&gt;"6B",AA3=0),"-",
IF(AND(T3&lt;4,P3&lt;&gt;"5A",P3&lt;&gt;"5B",P3&lt;&gt;"6A",P3&lt;&gt;"6B",V3="S",AA3&gt;=0),"-",
IF(AND(T3&gt;=4,AA3&gt;0, OR(Y3="TOT",Y3="PAR")),"-",
"Revisar el tipo de licencia medica, dias de licencia para el monto de recuperación declarado"))))))</f>
        <v>Celda vacia</v>
      </c>
      <c r="BE3" s="84" t="str">
        <f t="shared" ref="BE3:BE21" si="25">IF(AB3="","Celda vacia",IF(ISNUMBER(AB3)=TRUE,IF(AB3=0,IF(OR(Y3="PEN",Y3="SDR"),"-","revisar "),IF(OR(Y3="TOT",Y3="PAR"),"-","Revisar")),"Valor del campo no es numérico"))</f>
        <v>Celda vacia</v>
      </c>
      <c r="BF3" s="89"/>
    </row>
    <row r="4" spans="1:58" ht="15" customHeight="1" x14ac:dyDescent="0.25">
      <c r="A4" s="100"/>
      <c r="B4" s="99"/>
      <c r="C4" s="103"/>
      <c r="D4" s="79"/>
      <c r="E4" s="100"/>
      <c r="F4" s="100"/>
      <c r="G4" s="100"/>
      <c r="H4" s="100"/>
      <c r="I4" s="105"/>
      <c r="J4" s="79"/>
      <c r="K4" s="99"/>
      <c r="L4" s="99"/>
      <c r="M4" s="99"/>
      <c r="N4" s="101"/>
      <c r="O4" s="106"/>
      <c r="P4" s="102"/>
      <c r="Q4" s="100"/>
      <c r="R4" s="100"/>
      <c r="S4" s="100"/>
      <c r="T4" s="106"/>
      <c r="U4" s="100"/>
      <c r="V4" s="100"/>
      <c r="W4" s="100"/>
      <c r="X4" s="103"/>
      <c r="Y4" s="99"/>
      <c r="Z4" s="104"/>
      <c r="AA4" s="103"/>
      <c r="AB4" s="104"/>
      <c r="AC4" s="104"/>
      <c r="AD4" s="80" t="str">
        <f t="shared" si="7"/>
        <v>Celda vacía</v>
      </c>
      <c r="AE4" s="81" t="str">
        <f t="shared" si="8"/>
        <v>Celda vacía</v>
      </c>
      <c r="AF4" s="82"/>
      <c r="AG4" s="83" t="str">
        <f t="shared" si="0"/>
        <v>Celda Vacía</v>
      </c>
      <c r="AH4" s="80" t="str">
        <f t="shared" si="9"/>
        <v>Celda vacía</v>
      </c>
      <c r="AI4" s="80" t="str">
        <f t="shared" si="10"/>
        <v>Celda vacía</v>
      </c>
      <c r="AJ4" s="80" t="str">
        <f t="shared" si="11"/>
        <v>Celda vacía</v>
      </c>
      <c r="AK4" s="80" t="str">
        <f t="shared" si="12"/>
        <v>Celda vacía</v>
      </c>
      <c r="AL4" s="80" t="str">
        <f t="shared" si="1"/>
        <v>Celda vacía</v>
      </c>
      <c r="AM4" s="80" t="str">
        <f t="shared" si="13"/>
        <v>Celda vacía</v>
      </c>
      <c r="AN4" s="80" t="str">
        <f t="shared" si="14"/>
        <v>Celda vacía</v>
      </c>
      <c r="AO4" s="56" t="str">
        <f t="shared" si="15"/>
        <v>Celda vacía</v>
      </c>
      <c r="AP4" s="84" t="str">
        <f t="shared" si="2"/>
        <v>Celda vacía</v>
      </c>
      <c r="AQ4" s="84" t="str">
        <f>IF(N4="","PRIMER_DIA en blanco",
IF(AND(M4="01",N4&gt;=L_Conversion!$C$145,N4&lt;=L_Conversion!$D$145),"-",
IF(AND(M4="02",N4&gt;=L_Conversion!$C$146,N4&lt;=L_Conversion!$D$146),"-",
IF(AND(M4="03",N4&gt;=L_Conversion!$C$147,N4&lt;=L_Conversion!$D$147),"-",
IF(AND(M4="13",N4&gt;=L_Conversion!$C$143,N4&lt;=L_Conversion!$D$143),"-",
IF(AND(M4="14",N4&gt;=L_Conversion!$C$144,N4&lt;=L_Conversion!$D$144),"-",
"PRIMER_DIA fuera de rango"))))))</f>
        <v>PRIMER_DIA en blanco</v>
      </c>
      <c r="AR4" s="84" t="str">
        <f t="shared" si="3"/>
        <v>Celda vacía</v>
      </c>
      <c r="AS4" s="84" t="str">
        <f t="shared" si="4"/>
        <v>Celda vacía</v>
      </c>
      <c r="AT4" s="84" t="str">
        <f t="shared" si="5"/>
        <v>Celda vacía</v>
      </c>
      <c r="AU4" s="84" t="str">
        <f t="shared" si="16"/>
        <v>Celda vacía</v>
      </c>
      <c r="AV4" s="84" t="str">
        <f t="shared" si="17"/>
        <v>Celda vacía</v>
      </c>
      <c r="AW4" s="84" t="str">
        <f t="shared" si="18"/>
        <v>Celda Vacía</v>
      </c>
      <c r="AX4" s="84" t="str">
        <f t="shared" si="19"/>
        <v>Celda vacía</v>
      </c>
      <c r="AY4" s="84" t="str">
        <f t="shared" si="20"/>
        <v>Celda vacía</v>
      </c>
      <c r="AZ4" s="84" t="str">
        <f t="shared" si="21"/>
        <v>Celda vacía</v>
      </c>
      <c r="BA4" s="84" t="str">
        <f t="shared" si="22"/>
        <v>Celda Vacia</v>
      </c>
      <c r="BB4" s="84" t="str">
        <f t="shared" si="6"/>
        <v>Celda Vacia</v>
      </c>
      <c r="BC4" s="84" t="str">
        <f t="shared" si="23"/>
        <v>Celda Vacia</v>
      </c>
      <c r="BD4" s="84" t="str">
        <f t="shared" si="24"/>
        <v>Celda vacia</v>
      </c>
      <c r="BE4" s="84" t="str">
        <f t="shared" si="25"/>
        <v>Celda vacia</v>
      </c>
      <c r="BF4" s="89"/>
    </row>
    <row r="5" spans="1:58" ht="15" x14ac:dyDescent="0.25">
      <c r="A5" s="100"/>
      <c r="B5" s="99"/>
      <c r="C5" s="103"/>
      <c r="D5" s="79"/>
      <c r="E5" s="100"/>
      <c r="F5" s="100"/>
      <c r="G5" s="100"/>
      <c r="H5" s="100"/>
      <c r="I5" s="105"/>
      <c r="J5" s="79"/>
      <c r="K5" s="99"/>
      <c r="L5" s="99"/>
      <c r="M5" s="99"/>
      <c r="N5" s="101"/>
      <c r="O5" s="106"/>
      <c r="P5" s="102"/>
      <c r="Q5" s="100"/>
      <c r="R5" s="100"/>
      <c r="S5" s="100"/>
      <c r="T5" s="106"/>
      <c r="U5" s="100"/>
      <c r="V5" s="100"/>
      <c r="W5" s="100"/>
      <c r="X5" s="103"/>
      <c r="Y5" s="99"/>
      <c r="Z5" s="104"/>
      <c r="AA5" s="103"/>
      <c r="AB5" s="104"/>
      <c r="AC5" s="104"/>
      <c r="AD5" s="80" t="str">
        <f t="shared" si="7"/>
        <v>Celda vacía</v>
      </c>
      <c r="AE5" s="81" t="str">
        <f t="shared" si="8"/>
        <v>Celda vacía</v>
      </c>
      <c r="AF5" s="82"/>
      <c r="AG5" s="83" t="str">
        <f t="shared" si="0"/>
        <v>Celda Vacía</v>
      </c>
      <c r="AH5" s="80" t="str">
        <f t="shared" si="9"/>
        <v>Celda vacía</v>
      </c>
      <c r="AI5" s="80" t="str">
        <f t="shared" si="10"/>
        <v>Celda vacía</v>
      </c>
      <c r="AJ5" s="80" t="str">
        <f t="shared" si="11"/>
        <v>Celda vacía</v>
      </c>
      <c r="AK5" s="80" t="str">
        <f t="shared" si="12"/>
        <v>Celda vacía</v>
      </c>
      <c r="AL5" s="80" t="str">
        <f t="shared" si="1"/>
        <v>Celda vacía</v>
      </c>
      <c r="AM5" s="80" t="str">
        <f t="shared" si="13"/>
        <v>Celda vacía</v>
      </c>
      <c r="AN5" s="80" t="str">
        <f t="shared" si="14"/>
        <v>Celda vacía</v>
      </c>
      <c r="AO5" s="56" t="str">
        <f t="shared" si="15"/>
        <v>Celda vacía</v>
      </c>
      <c r="AP5" s="84" t="str">
        <f t="shared" si="2"/>
        <v>Celda vacía</v>
      </c>
      <c r="AQ5" s="84" t="str">
        <f>IF(N5="","PRIMER_DIA en blanco",
IF(AND(M5="01",N5&gt;=L_Conversion!$C$145,N5&lt;=L_Conversion!$D$145),"-",
IF(AND(M5="02",N5&gt;=L_Conversion!$C$146,N5&lt;=L_Conversion!$D$146),"-",
IF(AND(M5="03",N5&gt;=L_Conversion!$C$147,N5&lt;=L_Conversion!$D$147),"-",
IF(AND(M5="13",N5&gt;=L_Conversion!$C$143,N5&lt;=L_Conversion!$D$143),"-",
IF(AND(M5="14",N5&gt;=L_Conversion!$C$144,N5&lt;=L_Conversion!$D$144),"-",
"PRIMER_DIA fuera de rango"))))))</f>
        <v>PRIMER_DIA en blanco</v>
      </c>
      <c r="AR5" s="84" t="str">
        <f t="shared" si="3"/>
        <v>Celda vacía</v>
      </c>
      <c r="AS5" s="84" t="str">
        <f t="shared" si="4"/>
        <v>Celda vacía</v>
      </c>
      <c r="AT5" s="84" t="str">
        <f t="shared" si="5"/>
        <v>Celda vacía</v>
      </c>
      <c r="AU5" s="84" t="str">
        <f t="shared" si="16"/>
        <v>Celda vacía</v>
      </c>
      <c r="AV5" s="84" t="str">
        <f t="shared" si="17"/>
        <v>Celda vacía</v>
      </c>
      <c r="AW5" s="84" t="str">
        <f t="shared" si="18"/>
        <v>Celda Vacía</v>
      </c>
      <c r="AX5" s="84" t="str">
        <f t="shared" si="19"/>
        <v>Celda vacía</v>
      </c>
      <c r="AY5" s="84" t="str">
        <f t="shared" si="20"/>
        <v>Celda vacía</v>
      </c>
      <c r="AZ5" s="84" t="str">
        <f t="shared" si="21"/>
        <v>Celda vacía</v>
      </c>
      <c r="BA5" s="84" t="str">
        <f t="shared" si="22"/>
        <v>Celda Vacia</v>
      </c>
      <c r="BB5" s="84" t="str">
        <f t="shared" si="6"/>
        <v>Celda Vacia</v>
      </c>
      <c r="BC5" s="84" t="str">
        <f t="shared" si="23"/>
        <v>Celda Vacia</v>
      </c>
      <c r="BD5" s="84" t="str">
        <f t="shared" si="24"/>
        <v>Celda vacia</v>
      </c>
      <c r="BE5" s="84" t="str">
        <f t="shared" si="25"/>
        <v>Celda vacia</v>
      </c>
    </row>
    <row r="6" spans="1:58" ht="15" x14ac:dyDescent="0.25">
      <c r="A6" s="100"/>
      <c r="B6" s="99"/>
      <c r="C6" s="103"/>
      <c r="D6" s="79"/>
      <c r="E6" s="100"/>
      <c r="F6" s="100"/>
      <c r="G6" s="100"/>
      <c r="H6" s="100"/>
      <c r="I6" s="105"/>
      <c r="J6" s="79"/>
      <c r="K6" s="99"/>
      <c r="L6" s="99"/>
      <c r="M6" s="99"/>
      <c r="N6" s="101"/>
      <c r="O6" s="106"/>
      <c r="P6" s="102"/>
      <c r="Q6" s="100"/>
      <c r="R6" s="100"/>
      <c r="S6" s="100"/>
      <c r="T6" s="106"/>
      <c r="U6" s="100"/>
      <c r="V6" s="100"/>
      <c r="W6" s="100"/>
      <c r="X6" s="103"/>
      <c r="Y6" s="99"/>
      <c r="Z6" s="104"/>
      <c r="AA6" s="103"/>
      <c r="AB6" s="104"/>
      <c r="AC6" s="104"/>
      <c r="AD6" s="80" t="str">
        <f t="shared" si="7"/>
        <v>Celda vacía</v>
      </c>
      <c r="AE6" s="81" t="str">
        <f t="shared" si="8"/>
        <v>Celda vacía</v>
      </c>
      <c r="AF6" s="82"/>
      <c r="AG6" s="83" t="str">
        <f t="shared" si="0"/>
        <v>Celda Vacía</v>
      </c>
      <c r="AH6" s="80" t="str">
        <f t="shared" si="9"/>
        <v>Celda vacía</v>
      </c>
      <c r="AI6" s="80" t="str">
        <f t="shared" si="10"/>
        <v>Celda vacía</v>
      </c>
      <c r="AJ6" s="80" t="str">
        <f t="shared" si="11"/>
        <v>Celda vacía</v>
      </c>
      <c r="AK6" s="80" t="str">
        <f t="shared" si="12"/>
        <v>Celda vacía</v>
      </c>
      <c r="AL6" s="80" t="str">
        <f t="shared" si="1"/>
        <v>Celda vacía</v>
      </c>
      <c r="AM6" s="80" t="str">
        <f t="shared" si="13"/>
        <v>Celda vacía</v>
      </c>
      <c r="AN6" s="80" t="str">
        <f t="shared" si="14"/>
        <v>Celda vacía</v>
      </c>
      <c r="AO6" s="56" t="str">
        <f t="shared" si="15"/>
        <v>Celda vacía</v>
      </c>
      <c r="AP6" s="84" t="str">
        <f t="shared" si="2"/>
        <v>Celda vacía</v>
      </c>
      <c r="AQ6" s="84" t="str">
        <f>IF(N6="","PRIMER_DIA en blanco",
IF(AND(M6="01",N6&gt;=L_Conversion!$C$145,N6&lt;=L_Conversion!$D$145),"-",
IF(AND(M6="02",N6&gt;=L_Conversion!$C$146,N6&lt;=L_Conversion!$D$146),"-",
IF(AND(M6="03",N6&gt;=L_Conversion!$C$147,N6&lt;=L_Conversion!$D$147),"-",
IF(AND(M6="13",N6&gt;=L_Conversion!$C$143,N6&lt;=L_Conversion!$D$143),"-",
IF(AND(M6="14",N6&gt;=L_Conversion!$C$144,N6&lt;=L_Conversion!$D$144),"-",
"PRIMER_DIA fuera de rango"))))))</f>
        <v>PRIMER_DIA en blanco</v>
      </c>
      <c r="AR6" s="84" t="str">
        <f t="shared" si="3"/>
        <v>Celda vacía</v>
      </c>
      <c r="AS6" s="84" t="str">
        <f t="shared" si="4"/>
        <v>Celda vacía</v>
      </c>
      <c r="AT6" s="84" t="str">
        <f t="shared" si="5"/>
        <v>Celda vacía</v>
      </c>
      <c r="AU6" s="84" t="str">
        <f t="shared" si="16"/>
        <v>Celda vacía</v>
      </c>
      <c r="AV6" s="84" t="str">
        <f t="shared" si="17"/>
        <v>Celda vacía</v>
      </c>
      <c r="AW6" s="84" t="str">
        <f t="shared" si="18"/>
        <v>Celda Vacía</v>
      </c>
      <c r="AX6" s="84" t="str">
        <f t="shared" si="19"/>
        <v>Celda vacía</v>
      </c>
      <c r="AY6" s="84" t="str">
        <f t="shared" si="20"/>
        <v>Celda vacía</v>
      </c>
      <c r="AZ6" s="84" t="str">
        <f t="shared" si="21"/>
        <v>Celda vacía</v>
      </c>
      <c r="BA6" s="84" t="str">
        <f t="shared" si="22"/>
        <v>Celda Vacia</v>
      </c>
      <c r="BB6" s="84" t="str">
        <f t="shared" si="6"/>
        <v>Celda Vacia</v>
      </c>
      <c r="BC6" s="84" t="str">
        <f t="shared" si="23"/>
        <v>Celda Vacia</v>
      </c>
      <c r="BD6" s="84" t="str">
        <f t="shared" si="24"/>
        <v>Celda vacia</v>
      </c>
      <c r="BE6" s="84" t="str">
        <f t="shared" si="25"/>
        <v>Celda vacia</v>
      </c>
    </row>
    <row r="7" spans="1:58" ht="15" x14ac:dyDescent="0.25">
      <c r="A7" s="100"/>
      <c r="B7" s="99"/>
      <c r="C7" s="103"/>
      <c r="D7" s="79"/>
      <c r="E7" s="100"/>
      <c r="F7" s="100"/>
      <c r="G7" s="100"/>
      <c r="H7" s="100"/>
      <c r="I7" s="105"/>
      <c r="J7" s="79"/>
      <c r="K7" s="99"/>
      <c r="L7" s="99"/>
      <c r="M7" s="99"/>
      <c r="N7" s="101"/>
      <c r="O7" s="106"/>
      <c r="P7" s="102"/>
      <c r="Q7" s="100"/>
      <c r="R7" s="100"/>
      <c r="S7" s="100"/>
      <c r="T7" s="106"/>
      <c r="U7" s="100"/>
      <c r="V7" s="100"/>
      <c r="W7" s="100"/>
      <c r="X7" s="103"/>
      <c r="Y7" s="99"/>
      <c r="Z7" s="104"/>
      <c r="AA7" s="103"/>
      <c r="AB7" s="104"/>
      <c r="AC7" s="104"/>
      <c r="AD7" s="80" t="str">
        <f t="shared" si="7"/>
        <v>Celda vacía</v>
      </c>
      <c r="AE7" s="81" t="str">
        <f t="shared" si="8"/>
        <v>Celda vacía</v>
      </c>
      <c r="AF7" s="82"/>
      <c r="AG7" s="83" t="str">
        <f t="shared" si="0"/>
        <v>Celda Vacía</v>
      </c>
      <c r="AH7" s="80" t="str">
        <f t="shared" si="9"/>
        <v>Celda vacía</v>
      </c>
      <c r="AI7" s="80" t="str">
        <f t="shared" si="10"/>
        <v>Celda vacía</v>
      </c>
      <c r="AJ7" s="80" t="str">
        <f t="shared" si="11"/>
        <v>Celda vacía</v>
      </c>
      <c r="AK7" s="80" t="str">
        <f t="shared" si="12"/>
        <v>Celda vacía</v>
      </c>
      <c r="AL7" s="80" t="str">
        <f t="shared" si="1"/>
        <v>Celda vacía</v>
      </c>
      <c r="AM7" s="80" t="str">
        <f t="shared" si="13"/>
        <v>Celda vacía</v>
      </c>
      <c r="AN7" s="80" t="str">
        <f t="shared" si="14"/>
        <v>Celda vacía</v>
      </c>
      <c r="AO7" s="56" t="str">
        <f t="shared" si="15"/>
        <v>Celda vacía</v>
      </c>
      <c r="AP7" s="84" t="str">
        <f t="shared" si="2"/>
        <v>Celda vacía</v>
      </c>
      <c r="AQ7" s="84" t="str">
        <f>IF(N7="","PRIMER_DIA en blanco",
IF(AND(M7="01",N7&gt;=L_Conversion!$C$145,N7&lt;=L_Conversion!$D$145),"-",
IF(AND(M7="02",N7&gt;=L_Conversion!$C$146,N7&lt;=L_Conversion!$D$146),"-",
IF(AND(M7="03",N7&gt;=L_Conversion!$C$147,N7&lt;=L_Conversion!$D$147),"-",
IF(AND(M7="13",N7&gt;=L_Conversion!$C$143,N7&lt;=L_Conversion!$D$143),"-",
IF(AND(M7="14",N7&gt;=L_Conversion!$C$144,N7&lt;=L_Conversion!$D$144),"-",
"PRIMER_DIA fuera de rango"))))))</f>
        <v>PRIMER_DIA en blanco</v>
      </c>
      <c r="AR7" s="84" t="str">
        <f t="shared" si="3"/>
        <v>Celda vacía</v>
      </c>
      <c r="AS7" s="84" t="str">
        <f t="shared" si="4"/>
        <v>Celda vacía</v>
      </c>
      <c r="AT7" s="84" t="str">
        <f t="shared" si="5"/>
        <v>Celda vacía</v>
      </c>
      <c r="AU7" s="84" t="str">
        <f t="shared" si="16"/>
        <v>Celda vacía</v>
      </c>
      <c r="AV7" s="84" t="str">
        <f t="shared" si="17"/>
        <v>Celda vacía</v>
      </c>
      <c r="AW7" s="84" t="str">
        <f t="shared" si="18"/>
        <v>Celda Vacía</v>
      </c>
      <c r="AX7" s="84" t="str">
        <f t="shared" si="19"/>
        <v>Celda vacía</v>
      </c>
      <c r="AY7" s="84" t="str">
        <f t="shared" si="20"/>
        <v>Celda vacía</v>
      </c>
      <c r="AZ7" s="84" t="str">
        <f t="shared" si="21"/>
        <v>Celda vacía</v>
      </c>
      <c r="BA7" s="84" t="str">
        <f t="shared" si="22"/>
        <v>Celda Vacia</v>
      </c>
      <c r="BB7" s="84" t="str">
        <f t="shared" si="6"/>
        <v>Celda Vacia</v>
      </c>
      <c r="BC7" s="84" t="str">
        <f t="shared" si="23"/>
        <v>Celda Vacia</v>
      </c>
      <c r="BD7" s="84" t="str">
        <f t="shared" si="24"/>
        <v>Celda vacia</v>
      </c>
      <c r="BE7" s="84" t="str">
        <f t="shared" si="25"/>
        <v>Celda vacia</v>
      </c>
    </row>
    <row r="8" spans="1:58" ht="15" x14ac:dyDescent="0.25">
      <c r="A8" s="100"/>
      <c r="B8" s="99"/>
      <c r="C8" s="103"/>
      <c r="D8" s="79"/>
      <c r="E8" s="100"/>
      <c r="F8" s="100"/>
      <c r="G8" s="100"/>
      <c r="H8" s="100"/>
      <c r="I8" s="105"/>
      <c r="J8" s="79"/>
      <c r="K8" s="99"/>
      <c r="L8" s="99"/>
      <c r="M8" s="99"/>
      <c r="N8" s="101"/>
      <c r="O8" s="106"/>
      <c r="P8" s="102"/>
      <c r="Q8" s="100"/>
      <c r="R8" s="100"/>
      <c r="S8" s="100"/>
      <c r="T8" s="106"/>
      <c r="U8" s="100"/>
      <c r="V8" s="100"/>
      <c r="W8" s="100"/>
      <c r="X8" s="103"/>
      <c r="Y8" s="99"/>
      <c r="Z8" s="104"/>
      <c r="AA8" s="103"/>
      <c r="AB8" s="104"/>
      <c r="AC8" s="104"/>
      <c r="AD8" s="80" t="str">
        <f t="shared" si="7"/>
        <v>Celda vacía</v>
      </c>
      <c r="AE8" s="81" t="str">
        <f t="shared" si="8"/>
        <v>Celda vacía</v>
      </c>
      <c r="AF8" s="82"/>
      <c r="AG8" s="83" t="str">
        <f t="shared" si="0"/>
        <v>Celda Vacía</v>
      </c>
      <c r="AH8" s="80" t="str">
        <f t="shared" si="9"/>
        <v>Celda vacía</v>
      </c>
      <c r="AI8" s="80" t="str">
        <f t="shared" si="10"/>
        <v>Celda vacía</v>
      </c>
      <c r="AJ8" s="80" t="str">
        <f t="shared" si="11"/>
        <v>Celda vacía</v>
      </c>
      <c r="AK8" s="80" t="str">
        <f t="shared" si="12"/>
        <v>Celda vacía</v>
      </c>
      <c r="AL8" s="80" t="str">
        <f t="shared" si="1"/>
        <v>Celda vacía</v>
      </c>
      <c r="AM8" s="80" t="str">
        <f t="shared" si="13"/>
        <v>Celda vacía</v>
      </c>
      <c r="AN8" s="80" t="str">
        <f t="shared" si="14"/>
        <v>Celda vacía</v>
      </c>
      <c r="AO8" s="56" t="str">
        <f t="shared" si="15"/>
        <v>Celda vacía</v>
      </c>
      <c r="AP8" s="84" t="str">
        <f t="shared" si="2"/>
        <v>Celda vacía</v>
      </c>
      <c r="AQ8" s="84" t="str">
        <f>IF(N8="","PRIMER_DIA en blanco",
IF(AND(M8="01",N8&gt;=L_Conversion!$C$145,N8&lt;=L_Conversion!$D$145),"-",
IF(AND(M8="02",N8&gt;=L_Conversion!$C$146,N8&lt;=L_Conversion!$D$146),"-",
IF(AND(M8="03",N8&gt;=L_Conversion!$C$147,N8&lt;=L_Conversion!$D$147),"-",
IF(AND(M8="13",N8&gt;=L_Conversion!$C$143,N8&lt;=L_Conversion!$D$143),"-",
IF(AND(M8="14",N8&gt;=L_Conversion!$C$144,N8&lt;=L_Conversion!$D$144),"-",
"PRIMER_DIA fuera de rango"))))))</f>
        <v>PRIMER_DIA en blanco</v>
      </c>
      <c r="AR8" s="84" t="str">
        <f t="shared" si="3"/>
        <v>Celda vacía</v>
      </c>
      <c r="AS8" s="84" t="str">
        <f t="shared" si="4"/>
        <v>Celda vacía</v>
      </c>
      <c r="AT8" s="84" t="str">
        <f t="shared" si="5"/>
        <v>Celda vacía</v>
      </c>
      <c r="AU8" s="84" t="str">
        <f t="shared" si="16"/>
        <v>Celda vacía</v>
      </c>
      <c r="AV8" s="84" t="str">
        <f t="shared" si="17"/>
        <v>Celda vacía</v>
      </c>
      <c r="AW8" s="84" t="str">
        <f t="shared" si="18"/>
        <v>Celda Vacía</v>
      </c>
      <c r="AX8" s="84" t="str">
        <f t="shared" si="19"/>
        <v>Celda vacía</v>
      </c>
      <c r="AY8" s="84" t="str">
        <f t="shared" si="20"/>
        <v>Celda vacía</v>
      </c>
      <c r="AZ8" s="84" t="str">
        <f t="shared" si="21"/>
        <v>Celda vacía</v>
      </c>
      <c r="BA8" s="84" t="str">
        <f t="shared" si="22"/>
        <v>Celda Vacia</v>
      </c>
      <c r="BB8" s="84" t="str">
        <f t="shared" si="6"/>
        <v>Celda Vacia</v>
      </c>
      <c r="BC8" s="84" t="str">
        <f t="shared" si="23"/>
        <v>Celda Vacia</v>
      </c>
      <c r="BD8" s="84" t="str">
        <f t="shared" si="24"/>
        <v>Celda vacia</v>
      </c>
      <c r="BE8" s="84" t="str">
        <f t="shared" si="25"/>
        <v>Celda vacia</v>
      </c>
    </row>
    <row r="9" spans="1:58" ht="15" x14ac:dyDescent="0.25">
      <c r="A9" s="100"/>
      <c r="B9" s="99"/>
      <c r="C9" s="103"/>
      <c r="D9" s="79"/>
      <c r="E9" s="100"/>
      <c r="F9" s="100"/>
      <c r="G9" s="100"/>
      <c r="H9" s="100"/>
      <c r="I9" s="105"/>
      <c r="J9" s="79"/>
      <c r="K9" s="99"/>
      <c r="L9" s="99"/>
      <c r="M9" s="99"/>
      <c r="N9" s="101"/>
      <c r="O9" s="106"/>
      <c r="P9" s="102"/>
      <c r="Q9" s="100"/>
      <c r="R9" s="100"/>
      <c r="S9" s="100"/>
      <c r="T9" s="106"/>
      <c r="U9" s="100"/>
      <c r="V9" s="100"/>
      <c r="W9" s="100"/>
      <c r="X9" s="103"/>
      <c r="Y9" s="99"/>
      <c r="Z9" s="104"/>
      <c r="AA9" s="103"/>
      <c r="AB9" s="104"/>
      <c r="AC9" s="104"/>
      <c r="AD9" s="80" t="str">
        <f t="shared" si="7"/>
        <v>Celda vacía</v>
      </c>
      <c r="AE9" s="81" t="str">
        <f t="shared" si="8"/>
        <v>Celda vacía</v>
      </c>
      <c r="AF9" s="82"/>
      <c r="AG9" s="83" t="str">
        <f t="shared" si="0"/>
        <v>Celda Vacía</v>
      </c>
      <c r="AH9" s="80" t="str">
        <f t="shared" si="9"/>
        <v>Celda vacía</v>
      </c>
      <c r="AI9" s="80" t="str">
        <f t="shared" si="10"/>
        <v>Celda vacía</v>
      </c>
      <c r="AJ9" s="80" t="str">
        <f t="shared" si="11"/>
        <v>Celda vacía</v>
      </c>
      <c r="AK9" s="80" t="str">
        <f t="shared" si="12"/>
        <v>Celda vacía</v>
      </c>
      <c r="AL9" s="80" t="str">
        <f t="shared" si="1"/>
        <v>Celda vacía</v>
      </c>
      <c r="AM9" s="80" t="str">
        <f t="shared" si="13"/>
        <v>Celda vacía</v>
      </c>
      <c r="AN9" s="80" t="str">
        <f t="shared" si="14"/>
        <v>Celda vacía</v>
      </c>
      <c r="AO9" s="56" t="str">
        <f t="shared" si="15"/>
        <v>Celda vacía</v>
      </c>
      <c r="AP9" s="84" t="str">
        <f t="shared" si="2"/>
        <v>Celda vacía</v>
      </c>
      <c r="AQ9" s="84" t="str">
        <f>IF(N9="","PRIMER_DIA en blanco",
IF(AND(M9="01",N9&gt;=L_Conversion!$C$145,N9&lt;=L_Conversion!$D$145),"-",
IF(AND(M9="02",N9&gt;=L_Conversion!$C$146,N9&lt;=L_Conversion!$D$146),"-",
IF(AND(M9="03",N9&gt;=L_Conversion!$C$147,N9&lt;=L_Conversion!$D$147),"-",
IF(AND(M9="13",N9&gt;=L_Conversion!$C$143,N9&lt;=L_Conversion!$D$143),"-",
IF(AND(M9="14",N9&gt;=L_Conversion!$C$144,N9&lt;=L_Conversion!$D$144),"-",
"PRIMER_DIA fuera de rango"))))))</f>
        <v>PRIMER_DIA en blanco</v>
      </c>
      <c r="AR9" s="84" t="str">
        <f t="shared" si="3"/>
        <v>Celda vacía</v>
      </c>
      <c r="AS9" s="84" t="str">
        <f t="shared" si="4"/>
        <v>Celda vacía</v>
      </c>
      <c r="AT9" s="84" t="str">
        <f t="shared" si="5"/>
        <v>Celda vacía</v>
      </c>
      <c r="AU9" s="84" t="str">
        <f t="shared" si="16"/>
        <v>Celda vacía</v>
      </c>
      <c r="AV9" s="84" t="str">
        <f t="shared" si="17"/>
        <v>Celda vacía</v>
      </c>
      <c r="AW9" s="84" t="str">
        <f t="shared" si="18"/>
        <v>Celda Vacía</v>
      </c>
      <c r="AX9" s="84" t="str">
        <f t="shared" si="19"/>
        <v>Celda vacía</v>
      </c>
      <c r="AY9" s="84" t="str">
        <f t="shared" si="20"/>
        <v>Celda vacía</v>
      </c>
      <c r="AZ9" s="84" t="str">
        <f t="shared" si="21"/>
        <v>Celda vacía</v>
      </c>
      <c r="BA9" s="84" t="str">
        <f t="shared" si="22"/>
        <v>Celda Vacia</v>
      </c>
      <c r="BB9" s="84" t="str">
        <f t="shared" si="6"/>
        <v>Celda Vacia</v>
      </c>
      <c r="BC9" s="84" t="str">
        <f t="shared" si="23"/>
        <v>Celda Vacia</v>
      </c>
      <c r="BD9" s="84" t="str">
        <f t="shared" si="24"/>
        <v>Celda vacia</v>
      </c>
      <c r="BE9" s="84" t="str">
        <f t="shared" si="25"/>
        <v>Celda vacia</v>
      </c>
    </row>
    <row r="10" spans="1:58" ht="15" x14ac:dyDescent="0.25">
      <c r="A10" s="100"/>
      <c r="B10" s="99"/>
      <c r="C10" s="103"/>
      <c r="D10" s="79"/>
      <c r="E10" s="100"/>
      <c r="F10" s="100"/>
      <c r="G10" s="100"/>
      <c r="H10" s="100"/>
      <c r="I10" s="105"/>
      <c r="J10" s="79"/>
      <c r="K10" s="99"/>
      <c r="L10" s="99"/>
      <c r="M10" s="99"/>
      <c r="N10" s="101"/>
      <c r="O10" s="106"/>
      <c r="P10" s="102"/>
      <c r="Q10" s="100"/>
      <c r="R10" s="100"/>
      <c r="S10" s="100"/>
      <c r="T10" s="106"/>
      <c r="U10" s="100"/>
      <c r="V10" s="100"/>
      <c r="W10" s="100"/>
      <c r="X10" s="103"/>
      <c r="Y10" s="99"/>
      <c r="Z10" s="104"/>
      <c r="AA10" s="103"/>
      <c r="AB10" s="104"/>
      <c r="AC10" s="104"/>
      <c r="AD10" s="80" t="str">
        <f t="shared" si="7"/>
        <v>Celda vacía</v>
      </c>
      <c r="AE10" s="81" t="str">
        <f t="shared" si="8"/>
        <v>Celda vacía</v>
      </c>
      <c r="AF10" s="82"/>
      <c r="AG10" s="83" t="str">
        <f t="shared" si="0"/>
        <v>Celda Vacía</v>
      </c>
      <c r="AH10" s="80" t="str">
        <f t="shared" si="9"/>
        <v>Celda vacía</v>
      </c>
      <c r="AI10" s="80" t="str">
        <f t="shared" si="10"/>
        <v>Celda vacía</v>
      </c>
      <c r="AJ10" s="80" t="str">
        <f t="shared" si="11"/>
        <v>Celda vacía</v>
      </c>
      <c r="AK10" s="80" t="str">
        <f t="shared" si="12"/>
        <v>Celda vacía</v>
      </c>
      <c r="AL10" s="80" t="str">
        <f t="shared" si="1"/>
        <v>Celda vacía</v>
      </c>
      <c r="AM10" s="80" t="str">
        <f t="shared" si="13"/>
        <v>Celda vacía</v>
      </c>
      <c r="AN10" s="80" t="str">
        <f t="shared" si="14"/>
        <v>Celda vacía</v>
      </c>
      <c r="AO10" s="56" t="str">
        <f t="shared" si="15"/>
        <v>Celda vacía</v>
      </c>
      <c r="AP10" s="84" t="str">
        <f t="shared" si="2"/>
        <v>Celda vacía</v>
      </c>
      <c r="AQ10" s="84" t="str">
        <f>IF(N10="","PRIMER_DIA en blanco",
IF(AND(M10="01",N10&gt;=L_Conversion!$C$145,N10&lt;=L_Conversion!$D$145),"-",
IF(AND(M10="02",N10&gt;=L_Conversion!$C$146,N10&lt;=L_Conversion!$D$146),"-",
IF(AND(M10="03",N10&gt;=L_Conversion!$C$147,N10&lt;=L_Conversion!$D$147),"-",
IF(AND(M10="13",N10&gt;=L_Conversion!$C$143,N10&lt;=L_Conversion!$D$143),"-",
IF(AND(M10="14",N10&gt;=L_Conversion!$C$144,N10&lt;=L_Conversion!$D$144),"-",
"PRIMER_DIA fuera de rango"))))))</f>
        <v>PRIMER_DIA en blanco</v>
      </c>
      <c r="AR10" s="84" t="str">
        <f t="shared" si="3"/>
        <v>Celda vacía</v>
      </c>
      <c r="AS10" s="84" t="str">
        <f t="shared" si="4"/>
        <v>Celda vacía</v>
      </c>
      <c r="AT10" s="84" t="str">
        <f t="shared" si="5"/>
        <v>Celda vacía</v>
      </c>
      <c r="AU10" s="84" t="str">
        <f t="shared" si="16"/>
        <v>Celda vacía</v>
      </c>
      <c r="AV10" s="84" t="str">
        <f t="shared" si="17"/>
        <v>Celda vacía</v>
      </c>
      <c r="AW10" s="84" t="str">
        <f t="shared" si="18"/>
        <v>Celda Vacía</v>
      </c>
      <c r="AX10" s="84" t="str">
        <f t="shared" si="19"/>
        <v>Celda vacía</v>
      </c>
      <c r="AY10" s="84" t="str">
        <f t="shared" si="20"/>
        <v>Celda vacía</v>
      </c>
      <c r="AZ10" s="84" t="str">
        <f t="shared" si="21"/>
        <v>Celda vacía</v>
      </c>
      <c r="BA10" s="84" t="str">
        <f t="shared" si="22"/>
        <v>Celda Vacia</v>
      </c>
      <c r="BB10" s="84" t="str">
        <f t="shared" si="6"/>
        <v>Celda Vacia</v>
      </c>
      <c r="BC10" s="84" t="str">
        <f t="shared" si="23"/>
        <v>Celda Vacia</v>
      </c>
      <c r="BD10" s="84" t="str">
        <f t="shared" si="24"/>
        <v>Celda vacia</v>
      </c>
      <c r="BE10" s="84" t="str">
        <f t="shared" si="25"/>
        <v>Celda vacia</v>
      </c>
    </row>
    <row r="11" spans="1:58" ht="15" x14ac:dyDescent="0.25">
      <c r="A11" s="100"/>
      <c r="B11" s="99"/>
      <c r="C11" s="103"/>
      <c r="D11" s="79"/>
      <c r="E11" s="100"/>
      <c r="F11" s="100"/>
      <c r="G11" s="100"/>
      <c r="H11" s="100"/>
      <c r="I11" s="105"/>
      <c r="J11" s="79"/>
      <c r="K11" s="99"/>
      <c r="L11" s="99"/>
      <c r="M11" s="99"/>
      <c r="N11" s="101"/>
      <c r="O11" s="106"/>
      <c r="P11" s="102"/>
      <c r="Q11" s="100"/>
      <c r="R11" s="100"/>
      <c r="S11" s="100"/>
      <c r="T11" s="106"/>
      <c r="U11" s="100"/>
      <c r="V11" s="100"/>
      <c r="W11" s="100"/>
      <c r="X11" s="103"/>
      <c r="Y11" s="99"/>
      <c r="Z11" s="104"/>
      <c r="AA11" s="103"/>
      <c r="AB11" s="104"/>
      <c r="AC11" s="104"/>
      <c r="AD11" s="80" t="str">
        <f t="shared" si="7"/>
        <v>Celda vacía</v>
      </c>
      <c r="AE11" s="81" t="str">
        <f t="shared" si="8"/>
        <v>Celda vacía</v>
      </c>
      <c r="AF11" s="82"/>
      <c r="AG11" s="83" t="str">
        <f t="shared" si="0"/>
        <v>Celda Vacía</v>
      </c>
      <c r="AH11" s="80" t="str">
        <f t="shared" si="9"/>
        <v>Celda vacía</v>
      </c>
      <c r="AI11" s="80" t="str">
        <f t="shared" si="10"/>
        <v>Celda vacía</v>
      </c>
      <c r="AJ11" s="80" t="str">
        <f t="shared" si="11"/>
        <v>Celda vacía</v>
      </c>
      <c r="AK11" s="80" t="str">
        <f t="shared" si="12"/>
        <v>Celda vacía</v>
      </c>
      <c r="AL11" s="80" t="str">
        <f t="shared" si="1"/>
        <v>Celda vacía</v>
      </c>
      <c r="AM11" s="80" t="str">
        <f t="shared" si="13"/>
        <v>Celda vacía</v>
      </c>
      <c r="AN11" s="80" t="str">
        <f t="shared" si="14"/>
        <v>Celda vacía</v>
      </c>
      <c r="AO11" s="56" t="str">
        <f t="shared" si="15"/>
        <v>Celda vacía</v>
      </c>
      <c r="AP11" s="84" t="str">
        <f t="shared" si="2"/>
        <v>Celda vacía</v>
      </c>
      <c r="AQ11" s="84" t="str">
        <f>IF(N11="","PRIMER_DIA en blanco",
IF(AND(M11="01",N11&gt;=L_Conversion!$C$145,N11&lt;=L_Conversion!$D$145),"-",
IF(AND(M11="02",N11&gt;=L_Conversion!$C$146,N11&lt;=L_Conversion!$D$146),"-",
IF(AND(M11="03",N11&gt;=L_Conversion!$C$147,N11&lt;=L_Conversion!$D$147),"-",
IF(AND(M11="13",N11&gt;=L_Conversion!$C$143,N11&lt;=L_Conversion!$D$143),"-",
IF(AND(M11="14",N11&gt;=L_Conversion!$C$144,N11&lt;=L_Conversion!$D$144),"-",
"PRIMER_DIA fuera de rango"))))))</f>
        <v>PRIMER_DIA en blanco</v>
      </c>
      <c r="AR11" s="84" t="str">
        <f t="shared" si="3"/>
        <v>Celda vacía</v>
      </c>
      <c r="AS11" s="84" t="str">
        <f t="shared" si="4"/>
        <v>Celda vacía</v>
      </c>
      <c r="AT11" s="84" t="str">
        <f t="shared" si="5"/>
        <v>Celda vacía</v>
      </c>
      <c r="AU11" s="84" t="str">
        <f t="shared" si="16"/>
        <v>Celda vacía</v>
      </c>
      <c r="AV11" s="84" t="str">
        <f t="shared" si="17"/>
        <v>Celda vacía</v>
      </c>
      <c r="AW11" s="84" t="str">
        <f t="shared" si="18"/>
        <v>Celda Vacía</v>
      </c>
      <c r="AX11" s="84" t="str">
        <f t="shared" si="19"/>
        <v>Celda vacía</v>
      </c>
      <c r="AY11" s="84" t="str">
        <f t="shared" si="20"/>
        <v>Celda vacía</v>
      </c>
      <c r="AZ11" s="84" t="str">
        <f t="shared" si="21"/>
        <v>Celda vacía</v>
      </c>
      <c r="BA11" s="84" t="str">
        <f t="shared" si="22"/>
        <v>Celda Vacia</v>
      </c>
      <c r="BB11" s="84" t="str">
        <f t="shared" si="6"/>
        <v>Celda Vacia</v>
      </c>
      <c r="BC11" s="84" t="str">
        <f t="shared" si="23"/>
        <v>Celda Vacia</v>
      </c>
      <c r="BD11" s="84" t="str">
        <f t="shared" si="24"/>
        <v>Celda vacia</v>
      </c>
      <c r="BE11" s="84" t="str">
        <f t="shared" si="25"/>
        <v>Celda vacia</v>
      </c>
    </row>
    <row r="12" spans="1:58" ht="15" x14ac:dyDescent="0.25">
      <c r="A12" s="100"/>
      <c r="B12" s="99"/>
      <c r="C12" s="103"/>
      <c r="D12" s="79"/>
      <c r="E12" s="100"/>
      <c r="F12" s="100"/>
      <c r="G12" s="100"/>
      <c r="H12" s="100"/>
      <c r="I12" s="105"/>
      <c r="J12" s="79"/>
      <c r="K12" s="99"/>
      <c r="L12" s="99"/>
      <c r="M12" s="99"/>
      <c r="N12" s="101"/>
      <c r="O12" s="106"/>
      <c r="P12" s="102"/>
      <c r="Q12" s="100"/>
      <c r="R12" s="100"/>
      <c r="S12" s="100"/>
      <c r="T12" s="106"/>
      <c r="U12" s="100"/>
      <c r="V12" s="100"/>
      <c r="W12" s="100"/>
      <c r="X12" s="103"/>
      <c r="Y12" s="99"/>
      <c r="Z12" s="104"/>
      <c r="AA12" s="103"/>
      <c r="AB12" s="104"/>
      <c r="AC12" s="104"/>
      <c r="AD12" s="80" t="str">
        <f t="shared" si="7"/>
        <v>Celda vacía</v>
      </c>
      <c r="AE12" s="81" t="str">
        <f t="shared" si="8"/>
        <v>Celda vacía</v>
      </c>
      <c r="AF12" s="82"/>
      <c r="AG12" s="83" t="str">
        <f t="shared" si="0"/>
        <v>Celda Vacía</v>
      </c>
      <c r="AH12" s="80" t="str">
        <f t="shared" si="9"/>
        <v>Celda vacía</v>
      </c>
      <c r="AI12" s="80" t="str">
        <f t="shared" si="10"/>
        <v>Celda vacía</v>
      </c>
      <c r="AJ12" s="80" t="str">
        <f t="shared" si="11"/>
        <v>Celda vacía</v>
      </c>
      <c r="AK12" s="80" t="str">
        <f t="shared" si="12"/>
        <v>Celda vacía</v>
      </c>
      <c r="AL12" s="80" t="str">
        <f t="shared" si="1"/>
        <v>Celda vacía</v>
      </c>
      <c r="AM12" s="80" t="str">
        <f t="shared" si="13"/>
        <v>Celda vacía</v>
      </c>
      <c r="AN12" s="80" t="str">
        <f t="shared" si="14"/>
        <v>Celda vacía</v>
      </c>
      <c r="AO12" s="56" t="str">
        <f t="shared" si="15"/>
        <v>Celda vacía</v>
      </c>
      <c r="AP12" s="84" t="str">
        <f t="shared" si="2"/>
        <v>Celda vacía</v>
      </c>
      <c r="AQ12" s="84" t="str">
        <f>IF(N12="","PRIMER_DIA en blanco",
IF(AND(M12="01",N12&gt;=L_Conversion!$C$145,N12&lt;=L_Conversion!$D$145),"-",
IF(AND(M12="02",N12&gt;=L_Conversion!$C$146,N12&lt;=L_Conversion!$D$146),"-",
IF(AND(M12="03",N12&gt;=L_Conversion!$C$147,N12&lt;=L_Conversion!$D$147),"-",
IF(AND(M12="13",N12&gt;=L_Conversion!$C$143,N12&lt;=L_Conversion!$D$143),"-",
IF(AND(M12="14",N12&gt;=L_Conversion!$C$144,N12&lt;=L_Conversion!$D$144),"-",
"PRIMER_DIA fuera de rango"))))))</f>
        <v>PRIMER_DIA en blanco</v>
      </c>
      <c r="AR12" s="84" t="str">
        <f t="shared" si="3"/>
        <v>Celda vacía</v>
      </c>
      <c r="AS12" s="84" t="str">
        <f t="shared" si="4"/>
        <v>Celda vacía</v>
      </c>
      <c r="AT12" s="84" t="str">
        <f t="shared" si="5"/>
        <v>Celda vacía</v>
      </c>
      <c r="AU12" s="84" t="str">
        <f t="shared" si="16"/>
        <v>Celda vacía</v>
      </c>
      <c r="AV12" s="84" t="str">
        <f t="shared" si="17"/>
        <v>Celda vacía</v>
      </c>
      <c r="AW12" s="84" t="str">
        <f t="shared" si="18"/>
        <v>Celda Vacía</v>
      </c>
      <c r="AX12" s="84" t="str">
        <f t="shared" si="19"/>
        <v>Celda vacía</v>
      </c>
      <c r="AY12" s="84" t="str">
        <f t="shared" si="20"/>
        <v>Celda vacía</v>
      </c>
      <c r="AZ12" s="84" t="str">
        <f t="shared" si="21"/>
        <v>Celda vacía</v>
      </c>
      <c r="BA12" s="84" t="str">
        <f t="shared" si="22"/>
        <v>Celda Vacia</v>
      </c>
      <c r="BB12" s="84" t="str">
        <f t="shared" si="6"/>
        <v>Celda Vacia</v>
      </c>
      <c r="BC12" s="84" t="str">
        <f t="shared" si="23"/>
        <v>Celda Vacia</v>
      </c>
      <c r="BD12" s="84" t="str">
        <f t="shared" si="24"/>
        <v>Celda vacia</v>
      </c>
      <c r="BE12" s="84" t="str">
        <f t="shared" si="25"/>
        <v>Celda vacia</v>
      </c>
    </row>
    <row r="13" spans="1:58" ht="15" x14ac:dyDescent="0.25">
      <c r="A13" s="100"/>
      <c r="B13" s="99"/>
      <c r="C13" s="103"/>
      <c r="D13" s="79"/>
      <c r="E13" s="100"/>
      <c r="F13" s="100"/>
      <c r="G13" s="100"/>
      <c r="H13" s="100"/>
      <c r="I13" s="105"/>
      <c r="J13" s="79"/>
      <c r="K13" s="99"/>
      <c r="L13" s="99"/>
      <c r="M13" s="99"/>
      <c r="N13" s="101"/>
      <c r="O13" s="106"/>
      <c r="P13" s="102"/>
      <c r="Q13" s="100"/>
      <c r="R13" s="100"/>
      <c r="S13" s="100"/>
      <c r="T13" s="106"/>
      <c r="U13" s="100"/>
      <c r="V13" s="100"/>
      <c r="W13" s="100"/>
      <c r="X13" s="103"/>
      <c r="Y13" s="99"/>
      <c r="Z13" s="104"/>
      <c r="AA13" s="103"/>
      <c r="AB13" s="104"/>
      <c r="AC13" s="104"/>
      <c r="AD13" s="80" t="str">
        <f t="shared" si="7"/>
        <v>Celda vacía</v>
      </c>
      <c r="AE13" s="81" t="str">
        <f t="shared" si="8"/>
        <v>Celda vacía</v>
      </c>
      <c r="AF13" s="82"/>
      <c r="AG13" s="83" t="str">
        <f t="shared" si="0"/>
        <v>Celda Vacía</v>
      </c>
      <c r="AH13" s="80" t="str">
        <f t="shared" si="9"/>
        <v>Celda vacía</v>
      </c>
      <c r="AI13" s="80" t="str">
        <f t="shared" si="10"/>
        <v>Celda vacía</v>
      </c>
      <c r="AJ13" s="80" t="str">
        <f t="shared" si="11"/>
        <v>Celda vacía</v>
      </c>
      <c r="AK13" s="80" t="str">
        <f t="shared" si="12"/>
        <v>Celda vacía</v>
      </c>
      <c r="AL13" s="80" t="str">
        <f t="shared" si="1"/>
        <v>Celda vacía</v>
      </c>
      <c r="AM13" s="80" t="str">
        <f t="shared" si="13"/>
        <v>Celda vacía</v>
      </c>
      <c r="AN13" s="80" t="str">
        <f t="shared" si="14"/>
        <v>Celda vacía</v>
      </c>
      <c r="AO13" s="56" t="str">
        <f t="shared" si="15"/>
        <v>Celda vacía</v>
      </c>
      <c r="AP13" s="84" t="str">
        <f t="shared" si="2"/>
        <v>Celda vacía</v>
      </c>
      <c r="AQ13" s="84" t="str">
        <f>IF(N13="","PRIMER_DIA en blanco",
IF(AND(M13="01",N13&gt;=L_Conversion!$C$145,N13&lt;=L_Conversion!$D$145),"-",
IF(AND(M13="02",N13&gt;=L_Conversion!$C$146,N13&lt;=L_Conversion!$D$146),"-",
IF(AND(M13="03",N13&gt;=L_Conversion!$C$147,N13&lt;=L_Conversion!$D$147),"-",
IF(AND(M13="13",N13&gt;=L_Conversion!$C$143,N13&lt;=L_Conversion!$D$143),"-",
IF(AND(M13="14",N13&gt;=L_Conversion!$C$144,N13&lt;=L_Conversion!$D$144),"-",
"PRIMER_DIA fuera de rango"))))))</f>
        <v>PRIMER_DIA en blanco</v>
      </c>
      <c r="AR13" s="84" t="str">
        <f t="shared" si="3"/>
        <v>Celda vacía</v>
      </c>
      <c r="AS13" s="84" t="str">
        <f t="shared" si="4"/>
        <v>Celda vacía</v>
      </c>
      <c r="AT13" s="84" t="str">
        <f t="shared" si="5"/>
        <v>Celda vacía</v>
      </c>
      <c r="AU13" s="84" t="str">
        <f t="shared" si="16"/>
        <v>Celda vacía</v>
      </c>
      <c r="AV13" s="84" t="str">
        <f t="shared" si="17"/>
        <v>Celda vacía</v>
      </c>
      <c r="AW13" s="84" t="str">
        <f t="shared" si="18"/>
        <v>Celda Vacía</v>
      </c>
      <c r="AX13" s="84" t="str">
        <f t="shared" si="19"/>
        <v>Celda vacía</v>
      </c>
      <c r="AY13" s="84" t="str">
        <f t="shared" si="20"/>
        <v>Celda vacía</v>
      </c>
      <c r="AZ13" s="84" t="str">
        <f t="shared" si="21"/>
        <v>Celda vacía</v>
      </c>
      <c r="BA13" s="84" t="str">
        <f t="shared" si="22"/>
        <v>Celda Vacia</v>
      </c>
      <c r="BB13" s="84" t="str">
        <f t="shared" si="6"/>
        <v>Celda Vacia</v>
      </c>
      <c r="BC13" s="84" t="str">
        <f t="shared" si="23"/>
        <v>Celda Vacia</v>
      </c>
      <c r="BD13" s="84" t="str">
        <f t="shared" si="24"/>
        <v>Celda vacia</v>
      </c>
      <c r="BE13" s="84" t="str">
        <f t="shared" si="25"/>
        <v>Celda vacia</v>
      </c>
    </row>
    <row r="14" spans="1:58" ht="15" x14ac:dyDescent="0.25">
      <c r="A14" s="100"/>
      <c r="B14" s="99"/>
      <c r="C14" s="103"/>
      <c r="D14" s="79"/>
      <c r="E14" s="100"/>
      <c r="F14" s="100"/>
      <c r="G14" s="100"/>
      <c r="H14" s="100"/>
      <c r="I14" s="105"/>
      <c r="J14" s="79"/>
      <c r="K14" s="99"/>
      <c r="L14" s="99"/>
      <c r="M14" s="99"/>
      <c r="N14" s="101"/>
      <c r="O14" s="106"/>
      <c r="P14" s="102"/>
      <c r="Q14" s="100"/>
      <c r="R14" s="100"/>
      <c r="S14" s="100"/>
      <c r="T14" s="106"/>
      <c r="U14" s="100"/>
      <c r="V14" s="100"/>
      <c r="W14" s="100"/>
      <c r="X14" s="103"/>
      <c r="Y14" s="99"/>
      <c r="Z14" s="104"/>
      <c r="AA14" s="103"/>
      <c r="AB14" s="104"/>
      <c r="AC14" s="104"/>
      <c r="AD14" s="80" t="str">
        <f t="shared" si="7"/>
        <v>Celda vacía</v>
      </c>
      <c r="AE14" s="81" t="str">
        <f t="shared" si="8"/>
        <v>Celda vacía</v>
      </c>
      <c r="AF14" s="82"/>
      <c r="AG14" s="83" t="str">
        <f t="shared" si="0"/>
        <v>Celda Vacía</v>
      </c>
      <c r="AH14" s="80" t="str">
        <f t="shared" si="9"/>
        <v>Celda vacía</v>
      </c>
      <c r="AI14" s="80" t="str">
        <f t="shared" si="10"/>
        <v>Celda vacía</v>
      </c>
      <c r="AJ14" s="80" t="str">
        <f t="shared" si="11"/>
        <v>Celda vacía</v>
      </c>
      <c r="AK14" s="80" t="str">
        <f t="shared" si="12"/>
        <v>Celda vacía</v>
      </c>
      <c r="AL14" s="80" t="str">
        <f t="shared" si="1"/>
        <v>Celda vacía</v>
      </c>
      <c r="AM14" s="80" t="str">
        <f t="shared" si="13"/>
        <v>Celda vacía</v>
      </c>
      <c r="AN14" s="80" t="str">
        <f t="shared" si="14"/>
        <v>Celda vacía</v>
      </c>
      <c r="AO14" s="56" t="str">
        <f t="shared" si="15"/>
        <v>Celda vacía</v>
      </c>
      <c r="AP14" s="84" t="str">
        <f t="shared" si="2"/>
        <v>Celda vacía</v>
      </c>
      <c r="AQ14" s="84" t="str">
        <f>IF(N14="","PRIMER_DIA en blanco",
IF(AND(M14="01",N14&gt;=L_Conversion!$C$145,N14&lt;=L_Conversion!$D$145),"-",
IF(AND(M14="02",N14&gt;=L_Conversion!$C$146,N14&lt;=L_Conversion!$D$146),"-",
IF(AND(M14="03",N14&gt;=L_Conversion!$C$147,N14&lt;=L_Conversion!$D$147),"-",
IF(AND(M14="13",N14&gt;=L_Conversion!$C$143,N14&lt;=L_Conversion!$D$143),"-",
IF(AND(M14="14",N14&gt;=L_Conversion!$C$144,N14&lt;=L_Conversion!$D$144),"-",
"PRIMER_DIA fuera de rango"))))))</f>
        <v>PRIMER_DIA en blanco</v>
      </c>
      <c r="AR14" s="84" t="str">
        <f t="shared" si="3"/>
        <v>Celda vacía</v>
      </c>
      <c r="AS14" s="84" t="str">
        <f t="shared" si="4"/>
        <v>Celda vacía</v>
      </c>
      <c r="AT14" s="84" t="str">
        <f t="shared" si="5"/>
        <v>Celda vacía</v>
      </c>
      <c r="AU14" s="84" t="str">
        <f t="shared" si="16"/>
        <v>Celda vacía</v>
      </c>
      <c r="AV14" s="84" t="str">
        <f t="shared" si="17"/>
        <v>Celda vacía</v>
      </c>
      <c r="AW14" s="84" t="str">
        <f t="shared" si="18"/>
        <v>Celda Vacía</v>
      </c>
      <c r="AX14" s="84" t="str">
        <f t="shared" si="19"/>
        <v>Celda vacía</v>
      </c>
      <c r="AY14" s="84" t="str">
        <f t="shared" si="20"/>
        <v>Celda vacía</v>
      </c>
      <c r="AZ14" s="84" t="str">
        <f t="shared" si="21"/>
        <v>Celda vacía</v>
      </c>
      <c r="BA14" s="84" t="str">
        <f t="shared" si="22"/>
        <v>Celda Vacia</v>
      </c>
      <c r="BB14" s="84" t="str">
        <f t="shared" si="6"/>
        <v>Celda Vacia</v>
      </c>
      <c r="BC14" s="84" t="str">
        <f t="shared" si="23"/>
        <v>Celda Vacia</v>
      </c>
      <c r="BD14" s="84" t="str">
        <f t="shared" si="24"/>
        <v>Celda vacia</v>
      </c>
      <c r="BE14" s="84" t="str">
        <f t="shared" si="25"/>
        <v>Celda vacia</v>
      </c>
    </row>
    <row r="15" spans="1:58" ht="15" x14ac:dyDescent="0.25">
      <c r="A15" s="100"/>
      <c r="B15" s="99"/>
      <c r="C15" s="103"/>
      <c r="D15" s="79"/>
      <c r="E15" s="100"/>
      <c r="F15" s="100"/>
      <c r="G15" s="100"/>
      <c r="H15" s="100"/>
      <c r="I15" s="105"/>
      <c r="J15" s="79"/>
      <c r="K15" s="99"/>
      <c r="L15" s="99"/>
      <c r="M15" s="99"/>
      <c r="N15" s="101"/>
      <c r="O15" s="106"/>
      <c r="P15" s="102"/>
      <c r="Q15" s="100"/>
      <c r="R15" s="100"/>
      <c r="S15" s="100"/>
      <c r="T15" s="106"/>
      <c r="U15" s="100"/>
      <c r="V15" s="100"/>
      <c r="W15" s="100"/>
      <c r="X15" s="103"/>
      <c r="Y15" s="99"/>
      <c r="Z15" s="104"/>
      <c r="AA15" s="103"/>
      <c r="AB15" s="104"/>
      <c r="AC15" s="104"/>
      <c r="AD15" s="80" t="str">
        <f t="shared" si="7"/>
        <v>Celda vacía</v>
      </c>
      <c r="AE15" s="81" t="str">
        <f t="shared" si="8"/>
        <v>Celda vacía</v>
      </c>
      <c r="AF15" s="82"/>
      <c r="AG15" s="83" t="str">
        <f t="shared" si="0"/>
        <v>Celda Vacía</v>
      </c>
      <c r="AH15" s="80" t="str">
        <f t="shared" si="9"/>
        <v>Celda vacía</v>
      </c>
      <c r="AI15" s="80" t="str">
        <f t="shared" si="10"/>
        <v>Celda vacía</v>
      </c>
      <c r="AJ15" s="80" t="str">
        <f t="shared" si="11"/>
        <v>Celda vacía</v>
      </c>
      <c r="AK15" s="80" t="str">
        <f t="shared" si="12"/>
        <v>Celda vacía</v>
      </c>
      <c r="AL15" s="80" t="str">
        <f t="shared" si="1"/>
        <v>Celda vacía</v>
      </c>
      <c r="AM15" s="80" t="str">
        <f t="shared" si="13"/>
        <v>Celda vacía</v>
      </c>
      <c r="AN15" s="80" t="str">
        <f t="shared" si="14"/>
        <v>Celda vacía</v>
      </c>
      <c r="AO15" s="56" t="str">
        <f t="shared" si="15"/>
        <v>Celda vacía</v>
      </c>
      <c r="AP15" s="84" t="str">
        <f t="shared" si="2"/>
        <v>Celda vacía</v>
      </c>
      <c r="AQ15" s="84" t="str">
        <f>IF(N15="","PRIMER_DIA en blanco",
IF(AND(M15="01",N15&gt;=L_Conversion!$C$145,N15&lt;=L_Conversion!$D$145),"-",
IF(AND(M15="02",N15&gt;=L_Conversion!$C$146,N15&lt;=L_Conversion!$D$146),"-",
IF(AND(M15="03",N15&gt;=L_Conversion!$C$147,N15&lt;=L_Conversion!$D$147),"-",
IF(AND(M15="13",N15&gt;=L_Conversion!$C$143,N15&lt;=L_Conversion!$D$143),"-",
IF(AND(M15="14",N15&gt;=L_Conversion!$C$144,N15&lt;=L_Conversion!$D$144),"-",
"PRIMER_DIA fuera de rango"))))))</f>
        <v>PRIMER_DIA en blanco</v>
      </c>
      <c r="AR15" s="84" t="str">
        <f t="shared" si="3"/>
        <v>Celda vacía</v>
      </c>
      <c r="AS15" s="84" t="str">
        <f t="shared" si="4"/>
        <v>Celda vacía</v>
      </c>
      <c r="AT15" s="84" t="str">
        <f t="shared" si="5"/>
        <v>Celda vacía</v>
      </c>
      <c r="AU15" s="84" t="str">
        <f t="shared" si="16"/>
        <v>Celda vacía</v>
      </c>
      <c r="AV15" s="84" t="str">
        <f t="shared" si="17"/>
        <v>Celda vacía</v>
      </c>
      <c r="AW15" s="84" t="str">
        <f t="shared" si="18"/>
        <v>Celda Vacía</v>
      </c>
      <c r="AX15" s="84" t="str">
        <f t="shared" si="19"/>
        <v>Celda vacía</v>
      </c>
      <c r="AY15" s="84" t="str">
        <f t="shared" si="20"/>
        <v>Celda vacía</v>
      </c>
      <c r="AZ15" s="84" t="str">
        <f t="shared" si="21"/>
        <v>Celda vacía</v>
      </c>
      <c r="BA15" s="84" t="str">
        <f t="shared" si="22"/>
        <v>Celda Vacia</v>
      </c>
      <c r="BB15" s="84" t="str">
        <f t="shared" si="6"/>
        <v>Celda Vacia</v>
      </c>
      <c r="BC15" s="84" t="str">
        <f t="shared" si="23"/>
        <v>Celda Vacia</v>
      </c>
      <c r="BD15" s="84" t="str">
        <f t="shared" si="24"/>
        <v>Celda vacia</v>
      </c>
      <c r="BE15" s="84" t="str">
        <f t="shared" si="25"/>
        <v>Celda vacia</v>
      </c>
    </row>
    <row r="16" spans="1:58" ht="15" x14ac:dyDescent="0.25">
      <c r="A16" s="100"/>
      <c r="B16" s="99"/>
      <c r="C16" s="103"/>
      <c r="D16" s="79"/>
      <c r="E16" s="100"/>
      <c r="F16" s="100"/>
      <c r="G16" s="100"/>
      <c r="H16" s="100"/>
      <c r="I16" s="105"/>
      <c r="J16" s="79"/>
      <c r="K16" s="99"/>
      <c r="L16" s="99"/>
      <c r="M16" s="99"/>
      <c r="N16" s="101"/>
      <c r="O16" s="106"/>
      <c r="P16" s="102"/>
      <c r="Q16" s="100"/>
      <c r="R16" s="100"/>
      <c r="S16" s="100"/>
      <c r="T16" s="106"/>
      <c r="U16" s="100"/>
      <c r="V16" s="100"/>
      <c r="W16" s="100"/>
      <c r="X16" s="103"/>
      <c r="Y16" s="99"/>
      <c r="Z16" s="104"/>
      <c r="AA16" s="103"/>
      <c r="AB16" s="104"/>
      <c r="AC16" s="104"/>
      <c r="AD16" s="80" t="str">
        <f t="shared" si="7"/>
        <v>Celda vacía</v>
      </c>
      <c r="AE16" s="81" t="str">
        <f t="shared" si="8"/>
        <v>Celda vacía</v>
      </c>
      <c r="AF16" s="82"/>
      <c r="AG16" s="83" t="str">
        <f t="shared" si="0"/>
        <v>Celda Vacía</v>
      </c>
      <c r="AH16" s="80" t="str">
        <f t="shared" si="9"/>
        <v>Celda vacía</v>
      </c>
      <c r="AI16" s="80" t="str">
        <f t="shared" si="10"/>
        <v>Celda vacía</v>
      </c>
      <c r="AJ16" s="80" t="str">
        <f t="shared" si="11"/>
        <v>Celda vacía</v>
      </c>
      <c r="AK16" s="80" t="str">
        <f t="shared" si="12"/>
        <v>Celda vacía</v>
      </c>
      <c r="AL16" s="80" t="str">
        <f t="shared" si="1"/>
        <v>Celda vacía</v>
      </c>
      <c r="AM16" s="80" t="str">
        <f t="shared" si="13"/>
        <v>Celda vacía</v>
      </c>
      <c r="AN16" s="80" t="str">
        <f t="shared" si="14"/>
        <v>Celda vacía</v>
      </c>
      <c r="AO16" s="56" t="str">
        <f t="shared" si="15"/>
        <v>Celda vacía</v>
      </c>
      <c r="AP16" s="84" t="str">
        <f t="shared" si="2"/>
        <v>Celda vacía</v>
      </c>
      <c r="AQ16" s="84" t="str">
        <f>IF(N16="","PRIMER_DIA en blanco",
IF(AND(M16="01",N16&gt;=L_Conversion!$C$145,N16&lt;=L_Conversion!$D$145),"-",
IF(AND(M16="02",N16&gt;=L_Conversion!$C$146,N16&lt;=L_Conversion!$D$146),"-",
IF(AND(M16="03",N16&gt;=L_Conversion!$C$147,N16&lt;=L_Conversion!$D$147),"-",
IF(AND(M16="13",N16&gt;=L_Conversion!$C$143,N16&lt;=L_Conversion!$D$143),"-",
IF(AND(M16="14",N16&gt;=L_Conversion!$C$144,N16&lt;=L_Conversion!$D$144),"-",
"PRIMER_DIA fuera de rango"))))))</f>
        <v>PRIMER_DIA en blanco</v>
      </c>
      <c r="AR16" s="84" t="str">
        <f t="shared" si="3"/>
        <v>Celda vacía</v>
      </c>
      <c r="AS16" s="84" t="str">
        <f t="shared" si="4"/>
        <v>Celda vacía</v>
      </c>
      <c r="AT16" s="84" t="str">
        <f t="shared" si="5"/>
        <v>Celda vacía</v>
      </c>
      <c r="AU16" s="84" t="str">
        <f t="shared" si="16"/>
        <v>Celda vacía</v>
      </c>
      <c r="AV16" s="84" t="str">
        <f t="shared" si="17"/>
        <v>Celda vacía</v>
      </c>
      <c r="AW16" s="84" t="str">
        <f t="shared" si="18"/>
        <v>Celda Vacía</v>
      </c>
      <c r="AX16" s="84" t="str">
        <f t="shared" si="19"/>
        <v>Celda vacía</v>
      </c>
      <c r="AY16" s="84" t="str">
        <f t="shared" si="20"/>
        <v>Celda vacía</v>
      </c>
      <c r="AZ16" s="84" t="str">
        <f t="shared" si="21"/>
        <v>Celda vacía</v>
      </c>
      <c r="BA16" s="84" t="str">
        <f t="shared" si="22"/>
        <v>Celda Vacia</v>
      </c>
      <c r="BB16" s="84" t="str">
        <f t="shared" si="6"/>
        <v>Celda Vacia</v>
      </c>
      <c r="BC16" s="84" t="str">
        <f t="shared" si="23"/>
        <v>Celda Vacia</v>
      </c>
      <c r="BD16" s="84" t="str">
        <f t="shared" si="24"/>
        <v>Celda vacia</v>
      </c>
      <c r="BE16" s="84" t="str">
        <f t="shared" si="25"/>
        <v>Celda vacia</v>
      </c>
    </row>
    <row r="17" spans="1:57" ht="15" x14ac:dyDescent="0.25">
      <c r="A17" s="100"/>
      <c r="B17" s="99"/>
      <c r="C17" s="103"/>
      <c r="D17" s="79"/>
      <c r="E17" s="100"/>
      <c r="F17" s="100"/>
      <c r="G17" s="100"/>
      <c r="H17" s="100"/>
      <c r="I17" s="105"/>
      <c r="J17" s="79"/>
      <c r="K17" s="99"/>
      <c r="L17" s="99"/>
      <c r="M17" s="99"/>
      <c r="N17" s="101"/>
      <c r="O17" s="106"/>
      <c r="P17" s="102"/>
      <c r="Q17" s="100"/>
      <c r="R17" s="100"/>
      <c r="S17" s="100"/>
      <c r="T17" s="106"/>
      <c r="U17" s="100"/>
      <c r="V17" s="100"/>
      <c r="W17" s="100"/>
      <c r="X17" s="103"/>
      <c r="Y17" s="99"/>
      <c r="Z17" s="104"/>
      <c r="AA17" s="103"/>
      <c r="AB17" s="104"/>
      <c r="AC17" s="104"/>
      <c r="AD17" s="80" t="str">
        <f t="shared" si="7"/>
        <v>Celda vacía</v>
      </c>
      <c r="AE17" s="81" t="str">
        <f t="shared" si="8"/>
        <v>Celda vacía</v>
      </c>
      <c r="AF17" s="82"/>
      <c r="AG17" s="83" t="str">
        <f t="shared" si="0"/>
        <v>Celda Vacía</v>
      </c>
      <c r="AH17" s="80" t="str">
        <f t="shared" si="9"/>
        <v>Celda vacía</v>
      </c>
      <c r="AI17" s="80" t="str">
        <f t="shared" si="10"/>
        <v>Celda vacía</v>
      </c>
      <c r="AJ17" s="80" t="str">
        <f t="shared" si="11"/>
        <v>Celda vacía</v>
      </c>
      <c r="AK17" s="80" t="str">
        <f t="shared" si="12"/>
        <v>Celda vacía</v>
      </c>
      <c r="AL17" s="80" t="str">
        <f t="shared" si="1"/>
        <v>Celda vacía</v>
      </c>
      <c r="AM17" s="80" t="str">
        <f t="shared" si="13"/>
        <v>Celda vacía</v>
      </c>
      <c r="AN17" s="80" t="str">
        <f t="shared" si="14"/>
        <v>Celda vacía</v>
      </c>
      <c r="AO17" s="56" t="str">
        <f t="shared" si="15"/>
        <v>Celda vacía</v>
      </c>
      <c r="AP17" s="84" t="str">
        <f t="shared" si="2"/>
        <v>Celda vacía</v>
      </c>
      <c r="AQ17" s="84" t="str">
        <f>IF(N17="","PRIMER_DIA en blanco",
IF(AND(M17="01",N17&gt;=L_Conversion!$C$145,N17&lt;=L_Conversion!$D$145),"-",
IF(AND(M17="02",N17&gt;=L_Conversion!$C$146,N17&lt;=L_Conversion!$D$146),"-",
IF(AND(M17="03",N17&gt;=L_Conversion!$C$147,N17&lt;=L_Conversion!$D$147),"-",
IF(AND(M17="13",N17&gt;=L_Conversion!$C$143,N17&lt;=L_Conversion!$D$143),"-",
IF(AND(M17="14",N17&gt;=L_Conversion!$C$144,N17&lt;=L_Conversion!$D$144),"-",
"PRIMER_DIA fuera de rango"))))))</f>
        <v>PRIMER_DIA en blanco</v>
      </c>
      <c r="AR17" s="84" t="str">
        <f t="shared" si="3"/>
        <v>Celda vacía</v>
      </c>
      <c r="AS17" s="84" t="str">
        <f t="shared" si="4"/>
        <v>Celda vacía</v>
      </c>
      <c r="AT17" s="84" t="str">
        <f t="shared" si="5"/>
        <v>Celda vacía</v>
      </c>
      <c r="AU17" s="84" t="str">
        <f t="shared" si="16"/>
        <v>Celda vacía</v>
      </c>
      <c r="AV17" s="84" t="str">
        <f t="shared" si="17"/>
        <v>Celda vacía</v>
      </c>
      <c r="AW17" s="84" t="str">
        <f t="shared" si="18"/>
        <v>Celda Vacía</v>
      </c>
      <c r="AX17" s="84" t="str">
        <f t="shared" si="19"/>
        <v>Celda vacía</v>
      </c>
      <c r="AY17" s="84" t="str">
        <f t="shared" si="20"/>
        <v>Celda vacía</v>
      </c>
      <c r="AZ17" s="84" t="str">
        <f t="shared" si="21"/>
        <v>Celda vacía</v>
      </c>
      <c r="BA17" s="84" t="str">
        <f t="shared" si="22"/>
        <v>Celda Vacia</v>
      </c>
      <c r="BB17" s="84" t="str">
        <f t="shared" si="6"/>
        <v>Celda Vacia</v>
      </c>
      <c r="BC17" s="84" t="str">
        <f t="shared" si="23"/>
        <v>Celda Vacia</v>
      </c>
      <c r="BD17" s="84" t="str">
        <f t="shared" si="24"/>
        <v>Celda vacia</v>
      </c>
      <c r="BE17" s="84" t="str">
        <f t="shared" si="25"/>
        <v>Celda vacia</v>
      </c>
    </row>
    <row r="18" spans="1:57" ht="15" x14ac:dyDescent="0.25">
      <c r="A18" s="100"/>
      <c r="B18" s="99"/>
      <c r="C18" s="103"/>
      <c r="D18" s="79"/>
      <c r="E18" s="100"/>
      <c r="F18" s="100"/>
      <c r="G18" s="100"/>
      <c r="H18" s="100"/>
      <c r="I18" s="105"/>
      <c r="J18" s="79"/>
      <c r="K18" s="99"/>
      <c r="L18" s="99"/>
      <c r="M18" s="99"/>
      <c r="N18" s="101"/>
      <c r="O18" s="106"/>
      <c r="P18" s="102"/>
      <c r="Q18" s="100"/>
      <c r="R18" s="100"/>
      <c r="S18" s="100"/>
      <c r="T18" s="106"/>
      <c r="U18" s="100"/>
      <c r="V18" s="100"/>
      <c r="W18" s="100"/>
      <c r="X18" s="103"/>
      <c r="Y18" s="99"/>
      <c r="Z18" s="104"/>
      <c r="AA18" s="103"/>
      <c r="AB18" s="104"/>
      <c r="AC18" s="104"/>
      <c r="AD18" s="80" t="str">
        <f t="shared" si="7"/>
        <v>Celda vacía</v>
      </c>
      <c r="AE18" s="81" t="str">
        <f t="shared" si="8"/>
        <v>Celda vacía</v>
      </c>
      <c r="AF18" s="82"/>
      <c r="AG18" s="83" t="str">
        <f t="shared" si="0"/>
        <v>Celda Vacía</v>
      </c>
      <c r="AH18" s="80" t="str">
        <f t="shared" si="9"/>
        <v>Celda vacía</v>
      </c>
      <c r="AI18" s="80" t="str">
        <f t="shared" si="10"/>
        <v>Celda vacía</v>
      </c>
      <c r="AJ18" s="80" t="str">
        <f t="shared" si="11"/>
        <v>Celda vacía</v>
      </c>
      <c r="AK18" s="80" t="str">
        <f t="shared" si="12"/>
        <v>Celda vacía</v>
      </c>
      <c r="AL18" s="80" t="str">
        <f t="shared" si="1"/>
        <v>Celda vacía</v>
      </c>
      <c r="AM18" s="80" t="str">
        <f t="shared" si="13"/>
        <v>Celda vacía</v>
      </c>
      <c r="AN18" s="80" t="str">
        <f t="shared" si="14"/>
        <v>Celda vacía</v>
      </c>
      <c r="AO18" s="56" t="str">
        <f t="shared" si="15"/>
        <v>Celda vacía</v>
      </c>
      <c r="AP18" s="84" t="str">
        <f t="shared" si="2"/>
        <v>Celda vacía</v>
      </c>
      <c r="AQ18" s="84" t="str">
        <f>IF(N18="","PRIMER_DIA en blanco",
IF(AND(M18="01",N18&gt;=L_Conversion!$C$145,N18&lt;=L_Conversion!$D$145),"-",
IF(AND(M18="02",N18&gt;=L_Conversion!$C$146,N18&lt;=L_Conversion!$D$146),"-",
IF(AND(M18="03",N18&gt;=L_Conversion!$C$147,N18&lt;=L_Conversion!$D$147),"-",
IF(AND(M18="13",N18&gt;=L_Conversion!$C$143,N18&lt;=L_Conversion!$D$143),"-",
IF(AND(M18="14",N18&gt;=L_Conversion!$C$144,N18&lt;=L_Conversion!$D$144),"-",
"PRIMER_DIA fuera de rango"))))))</f>
        <v>PRIMER_DIA en blanco</v>
      </c>
      <c r="AR18" s="84" t="str">
        <f t="shared" si="3"/>
        <v>Celda vacía</v>
      </c>
      <c r="AS18" s="84" t="str">
        <f t="shared" si="4"/>
        <v>Celda vacía</v>
      </c>
      <c r="AT18" s="84" t="str">
        <f t="shared" si="5"/>
        <v>Celda vacía</v>
      </c>
      <c r="AU18" s="84" t="str">
        <f t="shared" si="16"/>
        <v>Celda vacía</v>
      </c>
      <c r="AV18" s="84" t="str">
        <f t="shared" si="17"/>
        <v>Celda vacía</v>
      </c>
      <c r="AW18" s="84" t="str">
        <f t="shared" si="18"/>
        <v>Celda Vacía</v>
      </c>
      <c r="AX18" s="84" t="str">
        <f t="shared" si="19"/>
        <v>Celda vacía</v>
      </c>
      <c r="AY18" s="84" t="str">
        <f t="shared" si="20"/>
        <v>Celda vacía</v>
      </c>
      <c r="AZ18" s="84" t="str">
        <f t="shared" si="21"/>
        <v>Celda vacía</v>
      </c>
      <c r="BA18" s="84" t="str">
        <f t="shared" si="22"/>
        <v>Celda Vacia</v>
      </c>
      <c r="BB18" s="84" t="str">
        <f t="shared" si="6"/>
        <v>Celda Vacia</v>
      </c>
      <c r="BC18" s="84" t="str">
        <f t="shared" si="23"/>
        <v>Celda Vacia</v>
      </c>
      <c r="BD18" s="84" t="str">
        <f t="shared" si="24"/>
        <v>Celda vacia</v>
      </c>
      <c r="BE18" s="84" t="str">
        <f t="shared" si="25"/>
        <v>Celda vacia</v>
      </c>
    </row>
    <row r="19" spans="1:57" ht="15" x14ac:dyDescent="0.25">
      <c r="A19" s="100"/>
      <c r="B19" s="99"/>
      <c r="C19" s="103"/>
      <c r="D19" s="79"/>
      <c r="E19" s="100"/>
      <c r="F19" s="100"/>
      <c r="G19" s="100"/>
      <c r="H19" s="100"/>
      <c r="I19" s="105"/>
      <c r="J19" s="79"/>
      <c r="K19" s="99"/>
      <c r="L19" s="99"/>
      <c r="M19" s="99"/>
      <c r="N19" s="101"/>
      <c r="O19" s="106"/>
      <c r="P19" s="102"/>
      <c r="Q19" s="100"/>
      <c r="R19" s="100"/>
      <c r="S19" s="100"/>
      <c r="T19" s="106"/>
      <c r="U19" s="100"/>
      <c r="V19" s="100"/>
      <c r="W19" s="100"/>
      <c r="X19" s="103"/>
      <c r="Y19" s="99"/>
      <c r="Z19" s="104"/>
      <c r="AA19" s="103"/>
      <c r="AB19" s="104"/>
      <c r="AC19" s="104"/>
      <c r="AD19" s="80" t="str">
        <f t="shared" si="7"/>
        <v>Celda vacía</v>
      </c>
      <c r="AE19" s="81" t="str">
        <f t="shared" si="8"/>
        <v>Celda vacía</v>
      </c>
      <c r="AF19" s="82"/>
      <c r="AG19" s="83" t="str">
        <f t="shared" si="0"/>
        <v>Celda Vacía</v>
      </c>
      <c r="AH19" s="80" t="str">
        <f t="shared" si="9"/>
        <v>Celda vacía</v>
      </c>
      <c r="AI19" s="80" t="str">
        <f t="shared" si="10"/>
        <v>Celda vacía</v>
      </c>
      <c r="AJ19" s="80" t="str">
        <f t="shared" si="11"/>
        <v>Celda vacía</v>
      </c>
      <c r="AK19" s="80" t="str">
        <f t="shared" si="12"/>
        <v>Celda vacía</v>
      </c>
      <c r="AL19" s="80" t="str">
        <f t="shared" si="1"/>
        <v>Celda vacía</v>
      </c>
      <c r="AM19" s="80" t="str">
        <f t="shared" si="13"/>
        <v>Celda vacía</v>
      </c>
      <c r="AN19" s="80" t="str">
        <f t="shared" si="14"/>
        <v>Celda vacía</v>
      </c>
      <c r="AO19" s="56" t="str">
        <f t="shared" si="15"/>
        <v>Celda vacía</v>
      </c>
      <c r="AP19" s="84" t="str">
        <f t="shared" si="2"/>
        <v>Celda vacía</v>
      </c>
      <c r="AQ19" s="84" t="str">
        <f>IF(N19="","PRIMER_DIA en blanco",
IF(AND(M19="01",N19&gt;=L_Conversion!$C$145,N19&lt;=L_Conversion!$D$145),"-",
IF(AND(M19="02",N19&gt;=L_Conversion!$C$146,N19&lt;=L_Conversion!$D$146),"-",
IF(AND(M19="03",N19&gt;=L_Conversion!$C$147,N19&lt;=L_Conversion!$D$147),"-",
IF(AND(M19="13",N19&gt;=L_Conversion!$C$143,N19&lt;=L_Conversion!$D$143),"-",
IF(AND(M19="14",N19&gt;=L_Conversion!$C$144,N19&lt;=L_Conversion!$D$144),"-",
"PRIMER_DIA fuera de rango"))))))</f>
        <v>PRIMER_DIA en blanco</v>
      </c>
      <c r="AR19" s="84" t="str">
        <f t="shared" si="3"/>
        <v>Celda vacía</v>
      </c>
      <c r="AS19" s="84" t="str">
        <f t="shared" si="4"/>
        <v>Celda vacía</v>
      </c>
      <c r="AT19" s="84" t="str">
        <f t="shared" si="5"/>
        <v>Celda vacía</v>
      </c>
      <c r="AU19" s="84" t="str">
        <f t="shared" si="16"/>
        <v>Celda vacía</v>
      </c>
      <c r="AV19" s="84" t="str">
        <f t="shared" si="17"/>
        <v>Celda vacía</v>
      </c>
      <c r="AW19" s="84" t="str">
        <f t="shared" si="18"/>
        <v>Celda Vacía</v>
      </c>
      <c r="AX19" s="84" t="str">
        <f t="shared" si="19"/>
        <v>Celda vacía</v>
      </c>
      <c r="AY19" s="84" t="str">
        <f t="shared" si="20"/>
        <v>Celda vacía</v>
      </c>
      <c r="AZ19" s="84" t="str">
        <f t="shared" si="21"/>
        <v>Celda vacía</v>
      </c>
      <c r="BA19" s="84" t="str">
        <f t="shared" si="22"/>
        <v>Celda Vacia</v>
      </c>
      <c r="BB19" s="84" t="str">
        <f t="shared" si="6"/>
        <v>Celda Vacia</v>
      </c>
      <c r="BC19" s="84" t="str">
        <f t="shared" si="23"/>
        <v>Celda Vacia</v>
      </c>
      <c r="BD19" s="84" t="str">
        <f t="shared" si="24"/>
        <v>Celda vacia</v>
      </c>
      <c r="BE19" s="84" t="str">
        <f t="shared" si="25"/>
        <v>Celda vacia</v>
      </c>
    </row>
    <row r="20" spans="1:57" ht="15" x14ac:dyDescent="0.25">
      <c r="A20" s="100"/>
      <c r="B20" s="99"/>
      <c r="C20" s="103"/>
      <c r="D20" s="79"/>
      <c r="E20" s="100"/>
      <c r="F20" s="100"/>
      <c r="G20" s="100"/>
      <c r="H20" s="100"/>
      <c r="I20" s="105"/>
      <c r="J20" s="79"/>
      <c r="K20" s="99"/>
      <c r="L20" s="99"/>
      <c r="M20" s="99"/>
      <c r="N20" s="101"/>
      <c r="O20" s="106"/>
      <c r="P20" s="102"/>
      <c r="Q20" s="100"/>
      <c r="R20" s="100"/>
      <c r="S20" s="100"/>
      <c r="T20" s="106"/>
      <c r="U20" s="100"/>
      <c r="V20" s="100"/>
      <c r="W20" s="100"/>
      <c r="X20" s="103"/>
      <c r="Y20" s="99"/>
      <c r="Z20" s="104"/>
      <c r="AA20" s="103"/>
      <c r="AB20" s="104"/>
      <c r="AC20" s="104"/>
      <c r="AD20" s="80" t="str">
        <f t="shared" si="7"/>
        <v>Celda vacía</v>
      </c>
      <c r="AE20" s="81" t="str">
        <f t="shared" si="8"/>
        <v>Celda vacía</v>
      </c>
      <c r="AF20" s="82"/>
      <c r="AG20" s="83" t="str">
        <f t="shared" si="0"/>
        <v>Celda Vacía</v>
      </c>
      <c r="AH20" s="80" t="str">
        <f t="shared" si="9"/>
        <v>Celda vacía</v>
      </c>
      <c r="AI20" s="80" t="str">
        <f t="shared" si="10"/>
        <v>Celda vacía</v>
      </c>
      <c r="AJ20" s="80" t="str">
        <f t="shared" si="11"/>
        <v>Celda vacía</v>
      </c>
      <c r="AK20" s="80" t="str">
        <f t="shared" si="12"/>
        <v>Celda vacía</v>
      </c>
      <c r="AL20" s="80" t="str">
        <f t="shared" si="1"/>
        <v>Celda vacía</v>
      </c>
      <c r="AM20" s="80" t="str">
        <f t="shared" si="13"/>
        <v>Celda vacía</v>
      </c>
      <c r="AN20" s="80" t="str">
        <f t="shared" si="14"/>
        <v>Celda vacía</v>
      </c>
      <c r="AO20" s="56" t="str">
        <f t="shared" si="15"/>
        <v>Celda vacía</v>
      </c>
      <c r="AP20" s="84" t="str">
        <f t="shared" si="2"/>
        <v>Celda vacía</v>
      </c>
      <c r="AQ20" s="84" t="str">
        <f>IF(N20="","PRIMER_DIA en blanco",
IF(AND(M20="01",N20&gt;=L_Conversion!$C$145,N20&lt;=L_Conversion!$D$145),"-",
IF(AND(M20="02",N20&gt;=L_Conversion!$C$146,N20&lt;=L_Conversion!$D$146),"-",
IF(AND(M20="03",N20&gt;=L_Conversion!$C$147,N20&lt;=L_Conversion!$D$147),"-",
IF(AND(M20="13",N20&gt;=L_Conversion!$C$143,N20&lt;=L_Conversion!$D$143),"-",
IF(AND(M20="14",N20&gt;=L_Conversion!$C$144,N20&lt;=L_Conversion!$D$144),"-",
"PRIMER_DIA fuera de rango"))))))</f>
        <v>PRIMER_DIA en blanco</v>
      </c>
      <c r="AR20" s="84" t="str">
        <f t="shared" si="3"/>
        <v>Celda vacía</v>
      </c>
      <c r="AS20" s="84" t="str">
        <f t="shared" si="4"/>
        <v>Celda vacía</v>
      </c>
      <c r="AT20" s="84" t="str">
        <f t="shared" si="5"/>
        <v>Celda vacía</v>
      </c>
      <c r="AU20" s="84" t="str">
        <f t="shared" si="16"/>
        <v>Celda vacía</v>
      </c>
      <c r="AV20" s="84" t="str">
        <f t="shared" si="17"/>
        <v>Celda vacía</v>
      </c>
      <c r="AW20" s="84" t="str">
        <f t="shared" si="18"/>
        <v>Celda Vacía</v>
      </c>
      <c r="AX20" s="84" t="str">
        <f t="shared" si="19"/>
        <v>Celda vacía</v>
      </c>
      <c r="AY20" s="84" t="str">
        <f t="shared" si="20"/>
        <v>Celda vacía</v>
      </c>
      <c r="AZ20" s="84" t="str">
        <f t="shared" si="21"/>
        <v>Celda vacía</v>
      </c>
      <c r="BA20" s="84" t="str">
        <f t="shared" si="22"/>
        <v>Celda Vacia</v>
      </c>
      <c r="BB20" s="84" t="str">
        <f t="shared" si="6"/>
        <v>Celda Vacia</v>
      </c>
      <c r="BC20" s="84" t="str">
        <f t="shared" si="23"/>
        <v>Celda Vacia</v>
      </c>
      <c r="BD20" s="84" t="str">
        <f t="shared" si="24"/>
        <v>Celda vacia</v>
      </c>
      <c r="BE20" s="84" t="str">
        <f t="shared" si="25"/>
        <v>Celda vacia</v>
      </c>
    </row>
    <row r="21" spans="1:57" ht="15" x14ac:dyDescent="0.25">
      <c r="A21" s="100"/>
      <c r="B21" s="99"/>
      <c r="C21" s="103"/>
      <c r="D21" s="79"/>
      <c r="E21" s="100"/>
      <c r="F21" s="100"/>
      <c r="G21" s="100"/>
      <c r="H21" s="100"/>
      <c r="I21" s="105"/>
      <c r="J21" s="79"/>
      <c r="K21" s="99"/>
      <c r="L21" s="99"/>
      <c r="M21" s="99"/>
      <c r="N21" s="101"/>
      <c r="O21" s="106"/>
      <c r="P21" s="102"/>
      <c r="Q21" s="100"/>
      <c r="R21" s="100"/>
      <c r="S21" s="100"/>
      <c r="T21" s="106"/>
      <c r="U21" s="100"/>
      <c r="V21" s="100"/>
      <c r="W21" s="100"/>
      <c r="X21" s="103"/>
      <c r="Y21" s="99"/>
      <c r="Z21" s="104"/>
      <c r="AA21" s="103"/>
      <c r="AB21" s="104"/>
      <c r="AC21" s="104"/>
      <c r="AD21" s="80" t="str">
        <f t="shared" si="7"/>
        <v>Celda vacía</v>
      </c>
      <c r="AE21" s="81" t="str">
        <f t="shared" si="8"/>
        <v>Celda vacía</v>
      </c>
      <c r="AF21" s="82"/>
      <c r="AG21" s="83" t="str">
        <f t="shared" si="0"/>
        <v>Celda Vacía</v>
      </c>
      <c r="AH21" s="80" t="str">
        <f t="shared" si="9"/>
        <v>Celda vacía</v>
      </c>
      <c r="AI21" s="80" t="str">
        <f t="shared" si="10"/>
        <v>Celda vacía</v>
      </c>
      <c r="AJ21" s="80" t="str">
        <f t="shared" si="11"/>
        <v>Celda vacía</v>
      </c>
      <c r="AK21" s="80" t="str">
        <f t="shared" si="12"/>
        <v>Celda vacía</v>
      </c>
      <c r="AL21" s="80" t="str">
        <f t="shared" si="1"/>
        <v>Celda vacía</v>
      </c>
      <c r="AM21" s="80" t="str">
        <f t="shared" si="13"/>
        <v>Celda vacía</v>
      </c>
      <c r="AN21" s="80" t="str">
        <f t="shared" si="14"/>
        <v>Celda vacía</v>
      </c>
      <c r="AO21" s="56" t="str">
        <f t="shared" si="15"/>
        <v>Celda vacía</v>
      </c>
      <c r="AP21" s="84" t="str">
        <f t="shared" si="2"/>
        <v>Celda vacía</v>
      </c>
      <c r="AQ21" s="84" t="str">
        <f>IF(N21="","PRIMER_DIA en blanco",
IF(AND(M21="01",N21&gt;=L_Conversion!$C$145,N21&lt;=L_Conversion!$D$145),"-",
IF(AND(M21="02",N21&gt;=L_Conversion!$C$146,N21&lt;=L_Conversion!$D$146),"-",
IF(AND(M21="03",N21&gt;=L_Conversion!$C$147,N21&lt;=L_Conversion!$D$147),"-",
IF(AND(M21="13",N21&gt;=L_Conversion!$C$143,N21&lt;=L_Conversion!$D$143),"-",
IF(AND(M21="14",N21&gt;=L_Conversion!$C$144,N21&lt;=L_Conversion!$D$144),"-",
"PRIMER_DIA fuera de rango"))))))</f>
        <v>PRIMER_DIA en blanco</v>
      </c>
      <c r="AR21" s="84" t="str">
        <f t="shared" si="3"/>
        <v>Celda vacía</v>
      </c>
      <c r="AS21" s="84" t="str">
        <f t="shared" si="4"/>
        <v>Celda vacía</v>
      </c>
      <c r="AT21" s="84" t="str">
        <f t="shared" si="5"/>
        <v>Celda vacía</v>
      </c>
      <c r="AU21" s="84" t="str">
        <f t="shared" si="16"/>
        <v>Celda vacía</v>
      </c>
      <c r="AV21" s="84" t="str">
        <f t="shared" si="17"/>
        <v>Celda vacía</v>
      </c>
      <c r="AW21" s="84" t="str">
        <f t="shared" si="18"/>
        <v>Celda Vacía</v>
      </c>
      <c r="AX21" s="84" t="str">
        <f t="shared" si="19"/>
        <v>Celda vacía</v>
      </c>
      <c r="AY21" s="84" t="str">
        <f t="shared" si="20"/>
        <v>Celda vacía</v>
      </c>
      <c r="AZ21" s="84" t="str">
        <f t="shared" si="21"/>
        <v>Celda vacía</v>
      </c>
      <c r="BA21" s="84" t="str">
        <f t="shared" si="22"/>
        <v>Celda Vacia</v>
      </c>
      <c r="BB21" s="84" t="str">
        <f t="shared" si="6"/>
        <v>Celda Vacia</v>
      </c>
      <c r="BC21" s="84" t="str">
        <f t="shared" si="23"/>
        <v>Celda Vacia</v>
      </c>
      <c r="BD21" s="84" t="str">
        <f t="shared" si="24"/>
        <v>Celda vacia</v>
      </c>
      <c r="BE21" s="84" t="str">
        <f t="shared" si="25"/>
        <v>Celda vacia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73"/>
  <sheetViews>
    <sheetView topLeftCell="A39" zoomScaleNormal="100" workbookViewId="0">
      <selection activeCell="A72" sqref="A72"/>
    </sheetView>
  </sheetViews>
  <sheetFormatPr baseColWidth="10" defaultColWidth="11.42578125" defaultRowHeight="12.75" x14ac:dyDescent="0.2"/>
  <cols>
    <col min="1" max="1" width="15.7109375" style="52" customWidth="1"/>
    <col min="2" max="4" width="40.7109375" style="52" customWidth="1"/>
    <col min="5" max="16384" width="11.42578125" style="19"/>
  </cols>
  <sheetData>
    <row r="1" spans="1:4" x14ac:dyDescent="0.2">
      <c r="A1" s="96" t="s">
        <v>33</v>
      </c>
      <c r="B1" s="96" t="s">
        <v>34</v>
      </c>
      <c r="C1" s="96" t="s">
        <v>35</v>
      </c>
      <c r="D1" s="96" t="s">
        <v>36</v>
      </c>
    </row>
    <row r="2" spans="1:4" x14ac:dyDescent="0.2">
      <c r="A2" s="97" t="s">
        <v>203</v>
      </c>
      <c r="B2" s="98" t="s">
        <v>70</v>
      </c>
      <c r="C2" s="98" t="s">
        <v>201</v>
      </c>
      <c r="D2" s="98" t="s">
        <v>319</v>
      </c>
    </row>
    <row r="3" spans="1:4" x14ac:dyDescent="0.2">
      <c r="A3" s="97" t="s">
        <v>204</v>
      </c>
      <c r="B3" s="98" t="s">
        <v>70</v>
      </c>
      <c r="C3" s="98" t="s">
        <v>201</v>
      </c>
      <c r="D3" s="98" t="s">
        <v>320</v>
      </c>
    </row>
    <row r="4" spans="1:4" x14ac:dyDescent="0.2">
      <c r="A4" s="97" t="s">
        <v>205</v>
      </c>
      <c r="B4" s="98" t="s">
        <v>70</v>
      </c>
      <c r="C4" s="98" t="s">
        <v>202</v>
      </c>
      <c r="D4" s="98" t="s">
        <v>321</v>
      </c>
    </row>
    <row r="5" spans="1:4" x14ac:dyDescent="0.2">
      <c r="A5" s="97" t="s">
        <v>206</v>
      </c>
      <c r="B5" s="98" t="s">
        <v>70</v>
      </c>
      <c r="C5" s="98" t="s">
        <v>202</v>
      </c>
      <c r="D5" s="98" t="s">
        <v>322</v>
      </c>
    </row>
    <row r="6" spans="1:4" x14ac:dyDescent="0.2">
      <c r="A6" s="97" t="s">
        <v>211</v>
      </c>
      <c r="B6" s="98" t="s">
        <v>70</v>
      </c>
      <c r="C6" s="98" t="s">
        <v>212</v>
      </c>
      <c r="D6" s="98" t="s">
        <v>323</v>
      </c>
    </row>
    <row r="7" spans="1:4" x14ac:dyDescent="0.2">
      <c r="A7" s="97" t="s">
        <v>213</v>
      </c>
      <c r="B7" s="98" t="s">
        <v>70</v>
      </c>
      <c r="C7" s="98" t="s">
        <v>212</v>
      </c>
      <c r="D7" s="98" t="s">
        <v>324</v>
      </c>
    </row>
    <row r="8" spans="1:4" x14ac:dyDescent="0.2">
      <c r="A8" s="97" t="s">
        <v>214</v>
      </c>
      <c r="B8" s="98" t="s">
        <v>70</v>
      </c>
      <c r="C8" s="98" t="s">
        <v>215</v>
      </c>
      <c r="D8" s="98" t="s">
        <v>325</v>
      </c>
    </row>
    <row r="9" spans="1:4" x14ac:dyDescent="0.2">
      <c r="A9" s="97" t="s">
        <v>216</v>
      </c>
      <c r="B9" s="98" t="s">
        <v>70</v>
      </c>
      <c r="C9" s="98" t="s">
        <v>215</v>
      </c>
      <c r="D9" s="98" t="s">
        <v>326</v>
      </c>
    </row>
    <row r="10" spans="1:4" x14ac:dyDescent="0.2">
      <c r="A10" s="97" t="s">
        <v>217</v>
      </c>
      <c r="B10" s="98" t="s">
        <v>70</v>
      </c>
      <c r="C10" s="98" t="s">
        <v>218</v>
      </c>
      <c r="D10" s="98" t="s">
        <v>327</v>
      </c>
    </row>
    <row r="11" spans="1:4" x14ac:dyDescent="0.2">
      <c r="A11" s="97" t="s">
        <v>219</v>
      </c>
      <c r="B11" s="98" t="s">
        <v>70</v>
      </c>
      <c r="C11" s="98" t="s">
        <v>218</v>
      </c>
      <c r="D11" s="98" t="s">
        <v>328</v>
      </c>
    </row>
    <row r="12" spans="1:4" x14ac:dyDescent="0.2">
      <c r="A12" s="97" t="s">
        <v>220</v>
      </c>
      <c r="B12" s="98" t="s">
        <v>70</v>
      </c>
      <c r="C12" s="98" t="s">
        <v>266</v>
      </c>
      <c r="D12" s="98" t="s">
        <v>329</v>
      </c>
    </row>
    <row r="13" spans="1:4" x14ac:dyDescent="0.2">
      <c r="A13" s="97" t="s">
        <v>221</v>
      </c>
      <c r="B13" s="98" t="s">
        <v>70</v>
      </c>
      <c r="C13" s="98" t="s">
        <v>266</v>
      </c>
      <c r="D13" s="98" t="s">
        <v>330</v>
      </c>
    </row>
    <row r="14" spans="1:4" x14ac:dyDescent="0.2">
      <c r="A14" s="97" t="s">
        <v>222</v>
      </c>
      <c r="B14" s="98" t="s">
        <v>70</v>
      </c>
      <c r="C14" s="98" t="s">
        <v>331</v>
      </c>
      <c r="D14" s="98" t="s">
        <v>332</v>
      </c>
    </row>
    <row r="15" spans="1:4" x14ac:dyDescent="0.2">
      <c r="A15" s="97" t="s">
        <v>223</v>
      </c>
      <c r="B15" s="98" t="s">
        <v>70</v>
      </c>
      <c r="C15" s="98" t="s">
        <v>331</v>
      </c>
      <c r="D15" s="98" t="s">
        <v>333</v>
      </c>
    </row>
    <row r="16" spans="1:4" x14ac:dyDescent="0.2">
      <c r="A16" s="97" t="s">
        <v>267</v>
      </c>
      <c r="B16" s="98" t="s">
        <v>70</v>
      </c>
      <c r="C16" s="98" t="s">
        <v>268</v>
      </c>
      <c r="D16" s="98" t="s">
        <v>334</v>
      </c>
    </row>
    <row r="17" spans="1:4" x14ac:dyDescent="0.2">
      <c r="A17" s="97" t="s">
        <v>283</v>
      </c>
      <c r="B17" s="98" t="s">
        <v>70</v>
      </c>
      <c r="C17" s="98" t="s">
        <v>268</v>
      </c>
      <c r="D17" s="98" t="s">
        <v>335</v>
      </c>
    </row>
    <row r="18" spans="1:4" x14ac:dyDescent="0.2">
      <c r="A18" s="97" t="s">
        <v>269</v>
      </c>
      <c r="B18" s="98" t="s">
        <v>70</v>
      </c>
      <c r="C18" s="98" t="s">
        <v>270</v>
      </c>
      <c r="D18" s="98" t="s">
        <v>336</v>
      </c>
    </row>
    <row r="19" spans="1:4" x14ac:dyDescent="0.2">
      <c r="A19" s="97" t="s">
        <v>284</v>
      </c>
      <c r="B19" s="98" t="s">
        <v>70</v>
      </c>
      <c r="C19" s="98" t="s">
        <v>270</v>
      </c>
      <c r="D19" s="98" t="s">
        <v>337</v>
      </c>
    </row>
    <row r="20" spans="1:4" x14ac:dyDescent="0.2">
      <c r="A20" s="97" t="s">
        <v>271</v>
      </c>
      <c r="B20" s="98" t="s">
        <v>70</v>
      </c>
      <c r="C20" s="98" t="s">
        <v>272</v>
      </c>
      <c r="D20" s="98" t="s">
        <v>338</v>
      </c>
    </row>
    <row r="21" spans="1:4" x14ac:dyDescent="0.2">
      <c r="A21" s="97" t="s">
        <v>285</v>
      </c>
      <c r="B21" s="98" t="s">
        <v>70</v>
      </c>
      <c r="C21" s="98" t="s">
        <v>272</v>
      </c>
      <c r="D21" s="98" t="s">
        <v>339</v>
      </c>
    </row>
    <row r="22" spans="1:4" ht="14.25" customHeight="1" x14ac:dyDescent="0.2">
      <c r="A22" s="97" t="s">
        <v>273</v>
      </c>
      <c r="B22" s="98" t="s">
        <v>70</v>
      </c>
      <c r="C22" s="98" t="s">
        <v>274</v>
      </c>
      <c r="D22" s="98" t="s">
        <v>340</v>
      </c>
    </row>
    <row r="23" spans="1:4" x14ac:dyDescent="0.2">
      <c r="A23" s="97" t="s">
        <v>286</v>
      </c>
      <c r="B23" s="98" t="s">
        <v>70</v>
      </c>
      <c r="C23" s="98" t="s">
        <v>274</v>
      </c>
      <c r="D23" s="98" t="s">
        <v>341</v>
      </c>
    </row>
    <row r="24" spans="1:4" x14ac:dyDescent="0.2">
      <c r="A24" s="97" t="s">
        <v>288</v>
      </c>
      <c r="B24" s="98" t="s">
        <v>70</v>
      </c>
      <c r="C24" s="98" t="s">
        <v>289</v>
      </c>
      <c r="D24" s="98" t="s">
        <v>342</v>
      </c>
    </row>
    <row r="25" spans="1:4" x14ac:dyDescent="0.2">
      <c r="A25" s="97" t="s">
        <v>343</v>
      </c>
      <c r="B25" s="98" t="s">
        <v>70</v>
      </c>
      <c r="C25" s="98" t="s">
        <v>289</v>
      </c>
      <c r="D25" s="98" t="s">
        <v>344</v>
      </c>
    </row>
    <row r="26" spans="1:4" x14ac:dyDescent="0.2">
      <c r="A26" s="97" t="s">
        <v>290</v>
      </c>
      <c r="B26" s="98" t="s">
        <v>70</v>
      </c>
      <c r="C26" s="98" t="s">
        <v>345</v>
      </c>
      <c r="D26" s="98" t="s">
        <v>346</v>
      </c>
    </row>
    <row r="27" spans="1:4" x14ac:dyDescent="0.2">
      <c r="A27" s="97" t="s">
        <v>347</v>
      </c>
      <c r="B27" s="98" t="s">
        <v>70</v>
      </c>
      <c r="C27" s="98" t="s">
        <v>345</v>
      </c>
      <c r="D27" s="98" t="s">
        <v>348</v>
      </c>
    </row>
    <row r="28" spans="1:4" x14ac:dyDescent="0.2">
      <c r="A28" s="97" t="s">
        <v>291</v>
      </c>
      <c r="B28" s="98" t="s">
        <v>70</v>
      </c>
      <c r="C28" s="98" t="s">
        <v>292</v>
      </c>
      <c r="D28" s="98" t="s">
        <v>349</v>
      </c>
    </row>
    <row r="29" spans="1:4" x14ac:dyDescent="0.2">
      <c r="A29" s="97" t="s">
        <v>350</v>
      </c>
      <c r="B29" s="98" t="s">
        <v>70</v>
      </c>
      <c r="C29" s="98" t="s">
        <v>292</v>
      </c>
      <c r="D29" s="98" t="s">
        <v>351</v>
      </c>
    </row>
    <row r="30" spans="1:4" x14ac:dyDescent="0.2">
      <c r="A30" s="97" t="s">
        <v>293</v>
      </c>
      <c r="B30" s="98" t="s">
        <v>70</v>
      </c>
      <c r="C30" s="98" t="s">
        <v>294</v>
      </c>
      <c r="D30" s="98" t="s">
        <v>352</v>
      </c>
    </row>
    <row r="31" spans="1:4" x14ac:dyDescent="0.2">
      <c r="A31" s="97" t="s">
        <v>353</v>
      </c>
      <c r="B31" s="98" t="s">
        <v>70</v>
      </c>
      <c r="C31" s="98" t="s">
        <v>294</v>
      </c>
      <c r="D31" s="98" t="s">
        <v>354</v>
      </c>
    </row>
    <row r="32" spans="1:4" x14ac:dyDescent="0.2">
      <c r="A32" s="97" t="s">
        <v>295</v>
      </c>
      <c r="B32" s="98" t="s">
        <v>70</v>
      </c>
      <c r="C32" s="98" t="s">
        <v>296</v>
      </c>
      <c r="D32" s="98" t="s">
        <v>355</v>
      </c>
    </row>
    <row r="33" spans="1:4" x14ac:dyDescent="0.2">
      <c r="A33" s="97" t="s">
        <v>356</v>
      </c>
      <c r="B33" s="98" t="s">
        <v>70</v>
      </c>
      <c r="C33" s="98" t="s">
        <v>296</v>
      </c>
      <c r="D33" s="98" t="s">
        <v>357</v>
      </c>
    </row>
    <row r="34" spans="1:4" x14ac:dyDescent="0.2">
      <c r="A34" s="97" t="s">
        <v>297</v>
      </c>
      <c r="B34" s="98" t="s">
        <v>70</v>
      </c>
      <c r="C34" s="98" t="s">
        <v>298</v>
      </c>
      <c r="D34" s="98" t="s">
        <v>358</v>
      </c>
    </row>
    <row r="35" spans="1:4" x14ac:dyDescent="0.2">
      <c r="A35" s="97" t="s">
        <v>359</v>
      </c>
      <c r="B35" s="98" t="s">
        <v>70</v>
      </c>
      <c r="C35" s="98" t="s">
        <v>298</v>
      </c>
      <c r="D35" s="98" t="s">
        <v>360</v>
      </c>
    </row>
    <row r="36" spans="1:4" x14ac:dyDescent="0.2">
      <c r="A36" s="97" t="s">
        <v>299</v>
      </c>
      <c r="B36" s="98" t="s">
        <v>70</v>
      </c>
      <c r="C36" s="98" t="s">
        <v>300</v>
      </c>
      <c r="D36" s="98" t="s">
        <v>361</v>
      </c>
    </row>
    <row r="37" spans="1:4" x14ac:dyDescent="0.2">
      <c r="A37" s="97" t="s">
        <v>301</v>
      </c>
      <c r="B37" s="98" t="s">
        <v>70</v>
      </c>
      <c r="C37" s="98" t="s">
        <v>302</v>
      </c>
      <c r="D37" s="98" t="s">
        <v>362</v>
      </c>
    </row>
    <row r="38" spans="1:4" x14ac:dyDescent="0.2">
      <c r="A38" s="97" t="s">
        <v>303</v>
      </c>
      <c r="B38" s="98" t="s">
        <v>70</v>
      </c>
      <c r="C38" s="98" t="s">
        <v>304</v>
      </c>
      <c r="D38" s="98" t="s">
        <v>363</v>
      </c>
    </row>
    <row r="39" spans="1:4" x14ac:dyDescent="0.2">
      <c r="A39" s="97" t="s">
        <v>305</v>
      </c>
      <c r="B39" s="98" t="s">
        <v>70</v>
      </c>
      <c r="C39" s="98" t="s">
        <v>306</v>
      </c>
      <c r="D39" s="98" t="s">
        <v>364</v>
      </c>
    </row>
    <row r="40" spans="1:4" x14ac:dyDescent="0.2">
      <c r="A40" s="97" t="s">
        <v>307</v>
      </c>
      <c r="B40" s="98" t="s">
        <v>70</v>
      </c>
      <c r="C40" s="98" t="s">
        <v>308</v>
      </c>
      <c r="D40" s="98" t="s">
        <v>365</v>
      </c>
    </row>
    <row r="41" spans="1:4" x14ac:dyDescent="0.2">
      <c r="A41" s="97" t="s">
        <v>405</v>
      </c>
      <c r="B41" s="98" t="s">
        <v>70</v>
      </c>
      <c r="C41" s="98" t="s">
        <v>308</v>
      </c>
      <c r="D41" s="98" t="s">
        <v>406</v>
      </c>
    </row>
    <row r="42" spans="1:4" x14ac:dyDescent="0.2">
      <c r="A42" s="97" t="s">
        <v>309</v>
      </c>
      <c r="B42" s="98" t="s">
        <v>70</v>
      </c>
      <c r="C42" s="98" t="s">
        <v>310</v>
      </c>
      <c r="D42" s="98" t="s">
        <v>366</v>
      </c>
    </row>
    <row r="43" spans="1:4" x14ac:dyDescent="0.2">
      <c r="A43" s="97" t="s">
        <v>407</v>
      </c>
      <c r="B43" s="98" t="s">
        <v>70</v>
      </c>
      <c r="C43" s="98" t="s">
        <v>310</v>
      </c>
      <c r="D43" s="98" t="s">
        <v>408</v>
      </c>
    </row>
    <row r="44" spans="1:4" x14ac:dyDescent="0.2">
      <c r="A44" s="97" t="s">
        <v>311</v>
      </c>
      <c r="B44" s="98" t="s">
        <v>70</v>
      </c>
      <c r="C44" s="98" t="s">
        <v>312</v>
      </c>
      <c r="D44" s="98" t="s">
        <v>367</v>
      </c>
    </row>
    <row r="45" spans="1:4" x14ac:dyDescent="0.2">
      <c r="A45" s="97" t="s">
        <v>409</v>
      </c>
      <c r="B45" s="98" t="s">
        <v>70</v>
      </c>
      <c r="C45" s="98" t="s">
        <v>312</v>
      </c>
      <c r="D45" s="98" t="s">
        <v>410</v>
      </c>
    </row>
    <row r="46" spans="1:4" x14ac:dyDescent="0.2">
      <c r="A46" s="97" t="s">
        <v>313</v>
      </c>
      <c r="B46" s="98" t="s">
        <v>70</v>
      </c>
      <c r="C46" s="98" t="s">
        <v>314</v>
      </c>
      <c r="D46" s="98" t="s">
        <v>368</v>
      </c>
    </row>
    <row r="47" spans="1:4" x14ac:dyDescent="0.2">
      <c r="A47" s="97" t="s">
        <v>411</v>
      </c>
      <c r="B47" s="98" t="s">
        <v>70</v>
      </c>
      <c r="C47" s="98" t="s">
        <v>314</v>
      </c>
      <c r="D47" s="98" t="s">
        <v>412</v>
      </c>
    </row>
    <row r="48" spans="1:4" x14ac:dyDescent="0.2">
      <c r="A48" s="97" t="s">
        <v>315</v>
      </c>
      <c r="B48" s="98" t="s">
        <v>70</v>
      </c>
      <c r="C48" s="98" t="s">
        <v>316</v>
      </c>
      <c r="D48" s="98" t="s">
        <v>369</v>
      </c>
    </row>
    <row r="49" spans="1:4" x14ac:dyDescent="0.2">
      <c r="A49" s="97" t="s">
        <v>413</v>
      </c>
      <c r="B49" s="98" t="s">
        <v>70</v>
      </c>
      <c r="C49" s="98" t="s">
        <v>316</v>
      </c>
      <c r="D49" s="98" t="s">
        <v>414</v>
      </c>
    </row>
    <row r="50" spans="1:4" x14ac:dyDescent="0.2">
      <c r="A50" s="97" t="s">
        <v>317</v>
      </c>
      <c r="B50" s="98" t="s">
        <v>70</v>
      </c>
      <c r="C50" s="98" t="s">
        <v>318</v>
      </c>
      <c r="D50" s="98" t="s">
        <v>370</v>
      </c>
    </row>
    <row r="51" spans="1:4" x14ac:dyDescent="0.2">
      <c r="A51" s="97" t="s">
        <v>415</v>
      </c>
      <c r="B51" s="98" t="s">
        <v>70</v>
      </c>
      <c r="C51" s="98" t="s">
        <v>318</v>
      </c>
      <c r="D51" s="98" t="s">
        <v>416</v>
      </c>
    </row>
    <row r="52" spans="1:4" x14ac:dyDescent="0.2">
      <c r="A52" s="97" t="s">
        <v>371</v>
      </c>
      <c r="B52" s="98" t="s">
        <v>70</v>
      </c>
      <c r="C52" s="98" t="s">
        <v>372</v>
      </c>
      <c r="D52" s="98" t="s">
        <v>373</v>
      </c>
    </row>
    <row r="53" spans="1:4" x14ac:dyDescent="0.2">
      <c r="A53" s="97" t="s">
        <v>374</v>
      </c>
      <c r="B53" s="98" t="s">
        <v>70</v>
      </c>
      <c r="C53" s="98" t="s">
        <v>375</v>
      </c>
      <c r="D53" s="98" t="s">
        <v>376</v>
      </c>
    </row>
    <row r="54" spans="1:4" x14ac:dyDescent="0.2">
      <c r="A54" s="97" t="s">
        <v>377</v>
      </c>
      <c r="B54" s="98" t="s">
        <v>70</v>
      </c>
      <c r="C54" s="98" t="s">
        <v>378</v>
      </c>
      <c r="D54" s="98" t="s">
        <v>379</v>
      </c>
    </row>
    <row r="55" spans="1:4" x14ac:dyDescent="0.2">
      <c r="A55" s="97" t="s">
        <v>380</v>
      </c>
      <c r="B55" s="98" t="s">
        <v>70</v>
      </c>
      <c r="C55" s="98" t="s">
        <v>381</v>
      </c>
      <c r="D55" s="98" t="s">
        <v>382</v>
      </c>
    </row>
    <row r="56" spans="1:4" x14ac:dyDescent="0.2">
      <c r="A56" s="97" t="s">
        <v>383</v>
      </c>
      <c r="B56" s="98" t="s">
        <v>70</v>
      </c>
      <c r="C56" s="98" t="s">
        <v>384</v>
      </c>
      <c r="D56" s="98" t="s">
        <v>385</v>
      </c>
    </row>
    <row r="57" spans="1:4" x14ac:dyDescent="0.2">
      <c r="A57" s="97" t="s">
        <v>386</v>
      </c>
      <c r="B57" s="98" t="s">
        <v>70</v>
      </c>
      <c r="C57" s="98" t="s">
        <v>387</v>
      </c>
      <c r="D57" s="98" t="s">
        <v>388</v>
      </c>
    </row>
    <row r="58" spans="1:4" x14ac:dyDescent="0.2">
      <c r="A58" s="97" t="s">
        <v>389</v>
      </c>
      <c r="B58" s="98" t="s">
        <v>70</v>
      </c>
      <c r="C58" s="98" t="s">
        <v>390</v>
      </c>
      <c r="D58" s="98" t="s">
        <v>391</v>
      </c>
    </row>
    <row r="59" spans="1:4" x14ac:dyDescent="0.2">
      <c r="A59" s="97" t="s">
        <v>392</v>
      </c>
      <c r="B59" s="98" t="s">
        <v>70</v>
      </c>
      <c r="C59" s="98" t="s">
        <v>393</v>
      </c>
      <c r="D59" s="98" t="s">
        <v>394</v>
      </c>
    </row>
    <row r="60" spans="1:4" x14ac:dyDescent="0.2">
      <c r="A60" s="97" t="s">
        <v>395</v>
      </c>
      <c r="B60" s="98" t="s">
        <v>70</v>
      </c>
      <c r="C60" s="98" t="s">
        <v>396</v>
      </c>
      <c r="D60" s="98" t="s">
        <v>397</v>
      </c>
    </row>
    <row r="61" spans="1:4" x14ac:dyDescent="0.2">
      <c r="A61" s="97" t="s">
        <v>398</v>
      </c>
      <c r="B61" s="98" t="s">
        <v>70</v>
      </c>
      <c r="C61" s="98" t="s">
        <v>399</v>
      </c>
      <c r="D61" s="98" t="s">
        <v>400</v>
      </c>
    </row>
    <row r="62" spans="1:4" x14ac:dyDescent="0.2">
      <c r="A62" s="97" t="s">
        <v>401</v>
      </c>
      <c r="B62" s="98" t="s">
        <v>70</v>
      </c>
      <c r="C62" s="98" t="s">
        <v>402</v>
      </c>
      <c r="D62" s="98" t="s">
        <v>403</v>
      </c>
    </row>
    <row r="63" spans="1:4" x14ac:dyDescent="0.2">
      <c r="A63" s="97" t="s">
        <v>417</v>
      </c>
      <c r="B63" s="98" t="s">
        <v>70</v>
      </c>
      <c r="C63" s="98" t="s">
        <v>402</v>
      </c>
      <c r="D63" s="98" t="s">
        <v>418</v>
      </c>
    </row>
    <row r="64" spans="1:4" x14ac:dyDescent="0.2">
      <c r="A64" s="97" t="s">
        <v>419</v>
      </c>
      <c r="B64" s="98" t="s">
        <v>70</v>
      </c>
      <c r="C64" s="98" t="s">
        <v>420</v>
      </c>
      <c r="D64" s="98" t="s">
        <v>420</v>
      </c>
    </row>
    <row r="65" spans="1:4" x14ac:dyDescent="0.2">
      <c r="A65" s="97" t="s">
        <v>421</v>
      </c>
      <c r="B65" s="98" t="s">
        <v>70</v>
      </c>
      <c r="C65" s="98" t="s">
        <v>422</v>
      </c>
      <c r="D65" s="98" t="s">
        <v>422</v>
      </c>
    </row>
    <row r="66" spans="1:4" x14ac:dyDescent="0.2">
      <c r="A66" s="97" t="s">
        <v>423</v>
      </c>
      <c r="B66" s="98" t="s">
        <v>70</v>
      </c>
      <c r="C66" s="98" t="s">
        <v>424</v>
      </c>
      <c r="D66" s="98" t="s">
        <v>424</v>
      </c>
    </row>
    <row r="67" spans="1:4" x14ac:dyDescent="0.2">
      <c r="A67" s="97" t="s">
        <v>425</v>
      </c>
      <c r="B67" s="98" t="s">
        <v>70</v>
      </c>
      <c r="C67" s="98" t="s">
        <v>426</v>
      </c>
      <c r="D67" s="98" t="s">
        <v>426</v>
      </c>
    </row>
    <row r="68" spans="1:4" x14ac:dyDescent="0.2">
      <c r="A68" s="97" t="s">
        <v>427</v>
      </c>
      <c r="B68" s="98" t="s">
        <v>70</v>
      </c>
      <c r="C68" s="98" t="s">
        <v>428</v>
      </c>
      <c r="D68" s="98" t="s">
        <v>428</v>
      </c>
    </row>
    <row r="69" spans="1:4" x14ac:dyDescent="0.2">
      <c r="A69" s="97" t="s">
        <v>429</v>
      </c>
      <c r="B69" s="98" t="s">
        <v>70</v>
      </c>
      <c r="C69" s="98" t="s">
        <v>430</v>
      </c>
      <c r="D69" s="98" t="s">
        <v>430</v>
      </c>
    </row>
    <row r="70" spans="1:4" x14ac:dyDescent="0.2">
      <c r="A70" s="97" t="s">
        <v>431</v>
      </c>
      <c r="B70" s="98" t="s">
        <v>70</v>
      </c>
      <c r="C70" s="98" t="s">
        <v>432</v>
      </c>
      <c r="D70" s="98" t="s">
        <v>432</v>
      </c>
    </row>
    <row r="71" spans="1:4" x14ac:dyDescent="0.2">
      <c r="A71" s="97" t="s">
        <v>433</v>
      </c>
      <c r="B71" s="98" t="s">
        <v>70</v>
      </c>
      <c r="C71" s="98" t="s">
        <v>434</v>
      </c>
      <c r="D71" s="98" t="s">
        <v>434</v>
      </c>
    </row>
    <row r="72" spans="1:4" x14ac:dyDescent="0.2">
      <c r="A72" s="97" t="s">
        <v>435</v>
      </c>
      <c r="B72" s="98" t="s">
        <v>70</v>
      </c>
      <c r="C72" s="98" t="s">
        <v>436</v>
      </c>
      <c r="D72" s="98" t="s">
        <v>436</v>
      </c>
    </row>
    <row r="73" spans="1:4" x14ac:dyDescent="0.2">
      <c r="A73" s="97" t="s">
        <v>437</v>
      </c>
      <c r="B73" s="98" t="s">
        <v>70</v>
      </c>
      <c r="C73" s="98" t="s">
        <v>438</v>
      </c>
      <c r="D73" s="98" t="s">
        <v>438</v>
      </c>
    </row>
  </sheetData>
  <sheetProtection algorithmName="SHA-512" hashValue="a9AcNH2QblmkxPu4TQuIWISSxJL9k9k5e0OE/La0kkTXOMLOQUiKpF9AJ6Bg10YKrV96Ci7SYT6Rqg1NQAtcYA==" saltValue="EKat3BtQcEFtRu4wDPDjXw==" spinCount="100000" sheet="1" objects="1" scenarios="1"/>
  <pageMargins left="0.35433070866141736" right="0.23622047244094491" top="0.31496062992125984" bottom="0.19685039370078741" header="0.31496062992125984" footer="0.19685039370078741"/>
  <pageSetup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19"/>
  <sheetViews>
    <sheetView showGridLines="0" topLeftCell="A139" zoomScale="85" zoomScaleNormal="85" workbookViewId="0">
      <selection activeCell="I149" sqref="I149"/>
    </sheetView>
  </sheetViews>
  <sheetFormatPr baseColWidth="10" defaultColWidth="9.140625" defaultRowHeight="15" x14ac:dyDescent="0.25"/>
  <cols>
    <col min="1" max="1" width="87.7109375" customWidth="1"/>
    <col min="2" max="2" width="28.7109375" customWidth="1"/>
    <col min="3" max="3" width="12.85546875" bestFit="1" customWidth="1"/>
    <col min="4" max="4" width="15.42578125" bestFit="1" customWidth="1"/>
    <col min="5" max="5" width="9.140625" style="1"/>
  </cols>
  <sheetData>
    <row r="1" spans="1:5" ht="15.75" thickBot="1" x14ac:dyDescent="0.3">
      <c r="A1" s="21" t="s">
        <v>112</v>
      </c>
      <c r="B1" s="22"/>
    </row>
    <row r="2" spans="1:5" ht="15.75" thickBot="1" x14ac:dyDescent="0.3">
      <c r="A2" s="21" t="s">
        <v>113</v>
      </c>
      <c r="B2" s="22"/>
    </row>
    <row r="3" spans="1:5" ht="15.75" thickBot="1" x14ac:dyDescent="0.3">
      <c r="A3" s="23" t="s">
        <v>39</v>
      </c>
      <c r="B3" s="24" t="s">
        <v>40</v>
      </c>
      <c r="D3">
        <v>42</v>
      </c>
      <c r="E3" s="1">
        <v>42</v>
      </c>
    </row>
    <row r="4" spans="1:5" ht="15.75" thickBot="1" x14ac:dyDescent="0.3">
      <c r="A4" s="25" t="s">
        <v>114</v>
      </c>
      <c r="B4" s="26">
        <v>10</v>
      </c>
      <c r="D4">
        <f>D3+7</f>
        <v>49</v>
      </c>
      <c r="E4" s="1">
        <v>35</v>
      </c>
    </row>
    <row r="5" spans="1:5" ht="15.75" thickBot="1" x14ac:dyDescent="0.3">
      <c r="A5" s="27" t="s">
        <v>115</v>
      </c>
      <c r="B5" s="26">
        <v>11</v>
      </c>
      <c r="D5">
        <f t="shared" ref="D5:D16" si="0">D4+7</f>
        <v>56</v>
      </c>
      <c r="E5" s="1">
        <v>28</v>
      </c>
    </row>
    <row r="6" spans="1:5" ht="15.75" thickBot="1" x14ac:dyDescent="0.3">
      <c r="A6" s="27" t="s">
        <v>116</v>
      </c>
      <c r="B6" s="26">
        <v>12</v>
      </c>
      <c r="D6">
        <f t="shared" si="0"/>
        <v>63</v>
      </c>
      <c r="E6" s="1">
        <v>21</v>
      </c>
    </row>
    <row r="7" spans="1:5" ht="15.75" thickBot="1" x14ac:dyDescent="0.3">
      <c r="A7" s="64" t="s">
        <v>199</v>
      </c>
      <c r="B7" s="26">
        <v>13</v>
      </c>
      <c r="D7">
        <f t="shared" si="0"/>
        <v>70</v>
      </c>
      <c r="E7" s="1">
        <v>14</v>
      </c>
    </row>
    <row r="8" spans="1:5" ht="15.75" thickBot="1" x14ac:dyDescent="0.3">
      <c r="A8" s="65" t="s">
        <v>200</v>
      </c>
      <c r="B8" s="26">
        <v>14</v>
      </c>
      <c r="D8">
        <f>D7+7</f>
        <v>77</v>
      </c>
      <c r="E8" s="1">
        <v>7</v>
      </c>
    </row>
    <row r="9" spans="1:5" ht="15.75" thickBot="1" x14ac:dyDescent="0.3">
      <c r="A9" s="65" t="s">
        <v>265</v>
      </c>
      <c r="B9" s="26">
        <v>15</v>
      </c>
    </row>
    <row r="10" spans="1:5" ht="15.75" thickBot="1" x14ac:dyDescent="0.3">
      <c r="A10" s="28" t="s">
        <v>117</v>
      </c>
      <c r="B10" s="26">
        <v>20</v>
      </c>
      <c r="D10">
        <f>D8+7</f>
        <v>84</v>
      </c>
    </row>
    <row r="11" spans="1:5" ht="15.75" thickBot="1" x14ac:dyDescent="0.3">
      <c r="A11" s="29" t="s">
        <v>118</v>
      </c>
      <c r="B11" s="26">
        <v>30</v>
      </c>
      <c r="D11">
        <f t="shared" si="0"/>
        <v>91</v>
      </c>
    </row>
    <row r="12" spans="1:5" ht="15.75" thickBot="1" x14ac:dyDescent="0.3">
      <c r="A12" s="25" t="s">
        <v>119</v>
      </c>
      <c r="B12" s="26">
        <v>40</v>
      </c>
      <c r="D12">
        <f t="shared" si="0"/>
        <v>98</v>
      </c>
    </row>
    <row r="13" spans="1:5" ht="15.75" thickBot="1" x14ac:dyDescent="0.3">
      <c r="A13" s="30" t="s">
        <v>120</v>
      </c>
      <c r="B13" s="26">
        <v>50</v>
      </c>
      <c r="D13">
        <f t="shared" si="0"/>
        <v>105</v>
      </c>
    </row>
    <row r="14" spans="1:5" ht="15.75" thickBot="1" x14ac:dyDescent="0.3">
      <c r="A14" s="25" t="s">
        <v>121</v>
      </c>
      <c r="B14" s="26">
        <v>60</v>
      </c>
      <c r="D14">
        <f t="shared" si="0"/>
        <v>112</v>
      </c>
    </row>
    <row r="15" spans="1:5" ht="15.75" thickBot="1" x14ac:dyDescent="0.3">
      <c r="A15" s="31" t="s">
        <v>122</v>
      </c>
      <c r="B15" s="26">
        <v>61</v>
      </c>
      <c r="D15">
        <f>D14+7</f>
        <v>119</v>
      </c>
    </row>
    <row r="16" spans="1:5" ht="15.75" thickBot="1" x14ac:dyDescent="0.3">
      <c r="A16" s="25" t="s">
        <v>123</v>
      </c>
      <c r="B16" s="26">
        <v>70</v>
      </c>
      <c r="D16">
        <f t="shared" si="0"/>
        <v>126</v>
      </c>
    </row>
    <row r="17" spans="1:2" ht="15.75" thickBot="1" x14ac:dyDescent="0.3">
      <c r="A17" s="32" t="s">
        <v>124</v>
      </c>
      <c r="B17" s="26">
        <v>80</v>
      </c>
    </row>
    <row r="18" spans="1:2" ht="15.75" thickBot="1" x14ac:dyDescent="0.3">
      <c r="A18" s="33" t="s">
        <v>125</v>
      </c>
      <c r="B18" s="26">
        <v>90</v>
      </c>
    </row>
    <row r="19" spans="1:2" ht="15.75" thickBot="1" x14ac:dyDescent="0.3">
      <c r="A19" s="34"/>
      <c r="B19" s="35"/>
    </row>
    <row r="20" spans="1:2" ht="15.75" thickBot="1" x14ac:dyDescent="0.3">
      <c r="A20" s="36" t="s">
        <v>126</v>
      </c>
      <c r="B20" s="37"/>
    </row>
    <row r="21" spans="1:2" ht="15.75" thickBot="1" x14ac:dyDescent="0.3">
      <c r="A21" s="21" t="s">
        <v>127</v>
      </c>
      <c r="B21" s="22"/>
    </row>
    <row r="22" spans="1:2" ht="15.75" thickBot="1" x14ac:dyDescent="0.3">
      <c r="A22" s="38" t="s">
        <v>39</v>
      </c>
      <c r="B22" s="39" t="s">
        <v>40</v>
      </c>
    </row>
    <row r="23" spans="1:2" ht="15.75" thickBot="1" x14ac:dyDescent="0.3">
      <c r="A23" s="21" t="s">
        <v>128</v>
      </c>
      <c r="B23" s="40" t="s">
        <v>129</v>
      </c>
    </row>
    <row r="24" spans="1:2" ht="15.75" thickBot="1" x14ac:dyDescent="0.3">
      <c r="A24" s="41" t="s">
        <v>130</v>
      </c>
      <c r="B24" s="42" t="s">
        <v>131</v>
      </c>
    </row>
    <row r="25" spans="1:2" ht="15.75" thickBot="1" x14ac:dyDescent="0.3">
      <c r="A25" s="41" t="s">
        <v>132</v>
      </c>
      <c r="B25" s="42" t="s">
        <v>133</v>
      </c>
    </row>
    <row r="26" spans="1:2" ht="15.75" thickBot="1" x14ac:dyDescent="0.3">
      <c r="A26" s="41" t="s">
        <v>134</v>
      </c>
      <c r="B26" s="42" t="s">
        <v>135</v>
      </c>
    </row>
    <row r="27" spans="1:2" ht="15.75" thickBot="1" x14ac:dyDescent="0.3">
      <c r="A27" s="41" t="s">
        <v>136</v>
      </c>
      <c r="B27" s="55" t="s">
        <v>137</v>
      </c>
    </row>
    <row r="28" spans="1:2" ht="15.75" thickBot="1" x14ac:dyDescent="0.3">
      <c r="A28" s="41" t="s">
        <v>138</v>
      </c>
      <c r="B28" s="42" t="s">
        <v>139</v>
      </c>
    </row>
    <row r="29" spans="1:2" ht="26.25" thickBot="1" x14ac:dyDescent="0.3">
      <c r="A29" s="91" t="s">
        <v>277</v>
      </c>
      <c r="B29" s="55" t="s">
        <v>259</v>
      </c>
    </row>
    <row r="30" spans="1:2" ht="26.25" thickBot="1" x14ac:dyDescent="0.3">
      <c r="A30" s="91" t="s">
        <v>278</v>
      </c>
      <c r="B30" s="55" t="s">
        <v>261</v>
      </c>
    </row>
    <row r="31" spans="1:2" ht="26.25" thickBot="1" x14ac:dyDescent="0.3">
      <c r="A31" s="91" t="s">
        <v>279</v>
      </c>
      <c r="B31" s="55" t="s">
        <v>280</v>
      </c>
    </row>
    <row r="32" spans="1:2" ht="26.25" thickBot="1" x14ac:dyDescent="0.3">
      <c r="A32" s="91" t="s">
        <v>281</v>
      </c>
      <c r="B32" s="55" t="s">
        <v>282</v>
      </c>
    </row>
    <row r="33" spans="1:2" ht="15.75" thickBot="1" x14ac:dyDescent="0.3">
      <c r="A33" s="41" t="s">
        <v>140</v>
      </c>
      <c r="B33" s="42" t="s">
        <v>141</v>
      </c>
    </row>
    <row r="34" spans="1:2" ht="15.75" thickBot="1" x14ac:dyDescent="0.3">
      <c r="A34" s="41" t="s">
        <v>142</v>
      </c>
      <c r="B34" s="42" t="s">
        <v>143</v>
      </c>
    </row>
    <row r="35" spans="1:2" ht="15.75" thickBot="1" x14ac:dyDescent="0.3">
      <c r="A35" s="21" t="s">
        <v>144</v>
      </c>
      <c r="B35" s="43" t="s">
        <v>145</v>
      </c>
    </row>
    <row r="36" spans="1:2" ht="15.75" thickBot="1" x14ac:dyDescent="0.3">
      <c r="A36" s="41" t="s">
        <v>146</v>
      </c>
      <c r="B36" s="42" t="s">
        <v>147</v>
      </c>
    </row>
    <row r="37" spans="1:2" ht="15.75" thickBot="1" x14ac:dyDescent="0.3">
      <c r="A37" s="21" t="s">
        <v>122</v>
      </c>
      <c r="B37" s="44">
        <v>61</v>
      </c>
    </row>
    <row r="38" spans="1:2" ht="15.75" thickBot="1" x14ac:dyDescent="0.3">
      <c r="A38" s="41" t="s">
        <v>148</v>
      </c>
      <c r="B38" s="42" t="s">
        <v>133</v>
      </c>
    </row>
    <row r="39" spans="1:2" ht="15.75" thickBot="1" x14ac:dyDescent="0.3">
      <c r="A39" s="41" t="s">
        <v>149</v>
      </c>
      <c r="B39" s="42" t="s">
        <v>135</v>
      </c>
    </row>
    <row r="40" spans="1:2" ht="15.75" thickBot="1" x14ac:dyDescent="0.3">
      <c r="A40" s="41" t="s">
        <v>150</v>
      </c>
      <c r="B40" s="42" t="s">
        <v>137</v>
      </c>
    </row>
    <row r="41" spans="1:2" ht="15.75" thickBot="1" x14ac:dyDescent="0.3">
      <c r="A41" s="41" t="s">
        <v>151</v>
      </c>
      <c r="B41" s="42" t="s">
        <v>139</v>
      </c>
    </row>
    <row r="42" spans="1:2" ht="15.75" thickBot="1" x14ac:dyDescent="0.3">
      <c r="A42" s="41" t="s">
        <v>152</v>
      </c>
      <c r="B42" s="42" t="s">
        <v>141</v>
      </c>
    </row>
    <row r="43" spans="1:2" ht="15.75" thickBot="1" x14ac:dyDescent="0.3">
      <c r="A43" s="41" t="s">
        <v>153</v>
      </c>
      <c r="B43" s="42" t="s">
        <v>143</v>
      </c>
    </row>
    <row r="44" spans="1:2" ht="15.75" thickBot="1" x14ac:dyDescent="0.3">
      <c r="A44" s="41" t="s">
        <v>154</v>
      </c>
      <c r="B44" s="42" t="s">
        <v>147</v>
      </c>
    </row>
    <row r="45" spans="1:2" ht="15.75" thickBot="1" x14ac:dyDescent="0.3">
      <c r="A45" s="21" t="s">
        <v>155</v>
      </c>
      <c r="B45" s="45">
        <v>20</v>
      </c>
    </row>
    <row r="46" spans="1:2" ht="15.75" thickBot="1" x14ac:dyDescent="0.3">
      <c r="A46" s="41" t="s">
        <v>132</v>
      </c>
      <c r="B46" s="42" t="s">
        <v>133</v>
      </c>
    </row>
    <row r="47" spans="1:2" ht="15.75" thickBot="1" x14ac:dyDescent="0.3">
      <c r="A47" s="41" t="s">
        <v>134</v>
      </c>
      <c r="B47" s="42" t="s">
        <v>135</v>
      </c>
    </row>
    <row r="48" spans="1:2" ht="15.75" thickBot="1" x14ac:dyDescent="0.3">
      <c r="A48" s="41" t="s">
        <v>136</v>
      </c>
      <c r="B48" s="42" t="s">
        <v>137</v>
      </c>
    </row>
    <row r="49" spans="1:2" ht="15.75" thickBot="1" x14ac:dyDescent="0.3">
      <c r="A49" s="41" t="s">
        <v>156</v>
      </c>
      <c r="B49" s="42" t="s">
        <v>157</v>
      </c>
    </row>
    <row r="50" spans="1:2" ht="15.75" thickBot="1" x14ac:dyDescent="0.3">
      <c r="A50" s="41" t="s">
        <v>138</v>
      </c>
      <c r="B50" s="42" t="s">
        <v>139</v>
      </c>
    </row>
    <row r="51" spans="1:2" ht="15.75" thickBot="1" x14ac:dyDescent="0.3">
      <c r="A51" s="41" t="s">
        <v>158</v>
      </c>
      <c r="B51" s="42" t="s">
        <v>159</v>
      </c>
    </row>
    <row r="52" spans="1:2" ht="15.75" thickBot="1" x14ac:dyDescent="0.3">
      <c r="A52" s="41" t="s">
        <v>140</v>
      </c>
      <c r="B52" s="42" t="s">
        <v>141</v>
      </c>
    </row>
    <row r="53" spans="1:2" ht="15.75" thickBot="1" x14ac:dyDescent="0.3">
      <c r="A53" s="41" t="s">
        <v>142</v>
      </c>
      <c r="B53" s="42" t="s">
        <v>143</v>
      </c>
    </row>
    <row r="54" spans="1:2" ht="15.75" thickBot="1" x14ac:dyDescent="0.3">
      <c r="A54" s="21" t="s">
        <v>69</v>
      </c>
      <c r="B54" s="46">
        <v>30</v>
      </c>
    </row>
    <row r="55" spans="1:2" ht="15.75" thickBot="1" x14ac:dyDescent="0.3">
      <c r="A55" s="41" t="s">
        <v>160</v>
      </c>
      <c r="B55" s="42" t="s">
        <v>161</v>
      </c>
    </row>
    <row r="56" spans="1:2" ht="15.75" thickBot="1" x14ac:dyDescent="0.3">
      <c r="A56" s="41" t="s">
        <v>162</v>
      </c>
      <c r="B56" s="42" t="s">
        <v>163</v>
      </c>
    </row>
    <row r="57" spans="1:2" ht="15.75" thickBot="1" x14ac:dyDescent="0.3">
      <c r="A57" s="41" t="s">
        <v>164</v>
      </c>
      <c r="B57" s="42" t="s">
        <v>165</v>
      </c>
    </row>
    <row r="58" spans="1:2" ht="15.75" thickBot="1" x14ac:dyDescent="0.3">
      <c r="A58" s="21" t="s">
        <v>71</v>
      </c>
      <c r="B58" s="47">
        <v>50</v>
      </c>
    </row>
    <row r="59" spans="1:2" ht="15.75" thickBot="1" x14ac:dyDescent="0.3">
      <c r="A59" s="48" t="s">
        <v>132</v>
      </c>
      <c r="B59" s="49" t="s">
        <v>133</v>
      </c>
    </row>
    <row r="60" spans="1:2" ht="15.75" thickBot="1" x14ac:dyDescent="0.3">
      <c r="A60" s="48" t="s">
        <v>134</v>
      </c>
      <c r="B60" s="49" t="s">
        <v>135</v>
      </c>
    </row>
    <row r="61" spans="1:2" ht="15.75" thickBot="1" x14ac:dyDescent="0.3">
      <c r="A61" s="48" t="s">
        <v>166</v>
      </c>
      <c r="B61" s="49" t="s">
        <v>167</v>
      </c>
    </row>
    <row r="62" spans="1:2" ht="15.75" thickBot="1" x14ac:dyDescent="0.3">
      <c r="A62" s="48" t="s">
        <v>136</v>
      </c>
      <c r="B62" s="49" t="s">
        <v>137</v>
      </c>
    </row>
    <row r="63" spans="1:2" ht="15.75" thickBot="1" x14ac:dyDescent="0.3">
      <c r="A63" s="48" t="s">
        <v>138</v>
      </c>
      <c r="B63" s="49" t="s">
        <v>139</v>
      </c>
    </row>
    <row r="64" spans="1:2" ht="15.75" thickBot="1" x14ac:dyDescent="0.3">
      <c r="A64" s="48" t="s">
        <v>140</v>
      </c>
      <c r="B64" s="49" t="s">
        <v>141</v>
      </c>
    </row>
    <row r="65" spans="1:2" ht="15.75" thickBot="1" x14ac:dyDescent="0.3">
      <c r="A65" s="48" t="s">
        <v>142</v>
      </c>
      <c r="B65" s="49" t="s">
        <v>143</v>
      </c>
    </row>
    <row r="66" spans="1:2" ht="15.75" thickBot="1" x14ac:dyDescent="0.3">
      <c r="A66" s="21" t="s">
        <v>71</v>
      </c>
      <c r="B66" s="50">
        <v>80</v>
      </c>
    </row>
    <row r="67" spans="1:2" ht="15.75" thickBot="1" x14ac:dyDescent="0.3">
      <c r="A67" s="48" t="s">
        <v>130</v>
      </c>
      <c r="B67" s="42" t="s">
        <v>131</v>
      </c>
    </row>
    <row r="68" spans="1:2" ht="15.75" thickBot="1" x14ac:dyDescent="0.3">
      <c r="A68" s="48" t="s">
        <v>132</v>
      </c>
      <c r="B68" s="42" t="s">
        <v>133</v>
      </c>
    </row>
    <row r="69" spans="1:2" ht="15.75" thickBot="1" x14ac:dyDescent="0.3">
      <c r="A69" s="48" t="s">
        <v>134</v>
      </c>
      <c r="B69" s="42" t="s">
        <v>135</v>
      </c>
    </row>
    <row r="70" spans="1:2" ht="15.75" thickBot="1" x14ac:dyDescent="0.3">
      <c r="A70" s="48" t="s">
        <v>136</v>
      </c>
      <c r="B70" s="42" t="s">
        <v>137</v>
      </c>
    </row>
    <row r="71" spans="1:2" ht="15.75" thickBot="1" x14ac:dyDescent="0.3">
      <c r="A71" s="48" t="s">
        <v>138</v>
      </c>
      <c r="B71" s="42" t="s">
        <v>139</v>
      </c>
    </row>
    <row r="72" spans="1:2" ht="15.75" thickBot="1" x14ac:dyDescent="0.3">
      <c r="A72" s="48" t="s">
        <v>140</v>
      </c>
      <c r="B72" s="42" t="s">
        <v>141</v>
      </c>
    </row>
    <row r="73" spans="1:2" ht="15.75" thickBot="1" x14ac:dyDescent="0.3">
      <c r="A73" s="48" t="s">
        <v>142</v>
      </c>
      <c r="B73" s="42" t="s">
        <v>143</v>
      </c>
    </row>
    <row r="74" spans="1:2" ht="15.75" thickBot="1" x14ac:dyDescent="0.3">
      <c r="A74" s="48" t="s">
        <v>156</v>
      </c>
      <c r="B74" s="49" t="s">
        <v>157</v>
      </c>
    </row>
    <row r="75" spans="1:2" ht="15.75" thickBot="1" x14ac:dyDescent="0.3">
      <c r="A75" s="48" t="s">
        <v>158</v>
      </c>
      <c r="B75" s="49" t="s">
        <v>159</v>
      </c>
    </row>
    <row r="76" spans="1:2" ht="15.75" thickBot="1" x14ac:dyDescent="0.3">
      <c r="A76" s="48" t="s">
        <v>160</v>
      </c>
      <c r="B76" s="49" t="s">
        <v>161</v>
      </c>
    </row>
    <row r="77" spans="1:2" ht="15.75" thickBot="1" x14ac:dyDescent="0.3">
      <c r="A77" s="48" t="s">
        <v>162</v>
      </c>
      <c r="B77" s="49" t="s">
        <v>163</v>
      </c>
    </row>
    <row r="78" spans="1:2" ht="15.75" thickBot="1" x14ac:dyDescent="0.3">
      <c r="A78" s="48" t="s">
        <v>164</v>
      </c>
      <c r="B78" s="49" t="s">
        <v>165</v>
      </c>
    </row>
    <row r="79" spans="1:2" ht="15.75" thickBot="1" x14ac:dyDescent="0.3">
      <c r="A79" s="48" t="s">
        <v>166</v>
      </c>
      <c r="B79" s="49" t="s">
        <v>167</v>
      </c>
    </row>
    <row r="80" spans="1:2" ht="15.75" thickBot="1" x14ac:dyDescent="0.3">
      <c r="A80" s="114" t="s">
        <v>168</v>
      </c>
      <c r="B80" s="115"/>
    </row>
    <row r="81" spans="1:2" ht="15.75" thickBot="1" x14ac:dyDescent="0.3">
      <c r="A81" s="20" t="s">
        <v>169</v>
      </c>
      <c r="B81" s="51" t="s">
        <v>135</v>
      </c>
    </row>
    <row r="82" spans="1:2" ht="15.75" thickBot="1" x14ac:dyDescent="0.3">
      <c r="A82" s="20" t="s">
        <v>170</v>
      </c>
      <c r="B82" s="51" t="s">
        <v>137</v>
      </c>
    </row>
    <row r="83" spans="1:2" ht="15.75" thickBot="1" x14ac:dyDescent="0.3">
      <c r="A83" s="20" t="s">
        <v>171</v>
      </c>
      <c r="B83" s="51" t="s">
        <v>157</v>
      </c>
    </row>
    <row r="84" spans="1:2" ht="15.75" thickBot="1" x14ac:dyDescent="0.3">
      <c r="A84" s="20" t="s">
        <v>172</v>
      </c>
      <c r="B84" s="51" t="s">
        <v>139</v>
      </c>
    </row>
    <row r="85" spans="1:2" ht="15.75" thickBot="1" x14ac:dyDescent="0.3">
      <c r="A85" s="20" t="s">
        <v>173</v>
      </c>
      <c r="B85" s="51" t="s">
        <v>159</v>
      </c>
    </row>
    <row r="86" spans="1:2" ht="15.75" thickBot="1" x14ac:dyDescent="0.3">
      <c r="A86" s="20" t="s">
        <v>174</v>
      </c>
      <c r="B86" s="51" t="s">
        <v>141</v>
      </c>
    </row>
    <row r="87" spans="1:2" ht="15.75" thickBot="1" x14ac:dyDescent="0.3">
      <c r="A87" s="20" t="s">
        <v>175</v>
      </c>
      <c r="B87" s="51" t="s">
        <v>143</v>
      </c>
    </row>
    <row r="88" spans="1:2" ht="15.75" thickBot="1" x14ac:dyDescent="0.3">
      <c r="A88" s="20" t="s">
        <v>176</v>
      </c>
      <c r="B88" s="51" t="s">
        <v>147</v>
      </c>
    </row>
    <row r="89" spans="1:2" ht="15.75" thickBot="1" x14ac:dyDescent="0.3">
      <c r="A89" s="87" t="s">
        <v>264</v>
      </c>
      <c r="B89" s="88">
        <v>13</v>
      </c>
    </row>
    <row r="90" spans="1:2" ht="15.75" thickBot="1" x14ac:dyDescent="0.3">
      <c r="A90" s="20" t="s">
        <v>134</v>
      </c>
      <c r="B90" s="51" t="s">
        <v>135</v>
      </c>
    </row>
    <row r="91" spans="1:2" ht="15.75" thickBot="1" x14ac:dyDescent="0.3">
      <c r="A91" s="20" t="s">
        <v>136</v>
      </c>
      <c r="B91" s="51" t="s">
        <v>137</v>
      </c>
    </row>
    <row r="92" spans="1:2" ht="15.75" thickBot="1" x14ac:dyDescent="0.3">
      <c r="A92" s="20" t="s">
        <v>255</v>
      </c>
      <c r="B92" s="51" t="s">
        <v>256</v>
      </c>
    </row>
    <row r="93" spans="1:2" ht="15.75" thickBot="1" x14ac:dyDescent="0.3">
      <c r="A93" s="87" t="s">
        <v>263</v>
      </c>
      <c r="B93" s="88">
        <v>14</v>
      </c>
    </row>
    <row r="94" spans="1:2" ht="15.75" thickBot="1" x14ac:dyDescent="0.3">
      <c r="A94" s="20" t="s">
        <v>136</v>
      </c>
      <c r="B94" s="51" t="s">
        <v>137</v>
      </c>
    </row>
    <row r="95" spans="1:2" ht="15.75" thickBot="1" x14ac:dyDescent="0.3">
      <c r="A95" s="20" t="s">
        <v>257</v>
      </c>
      <c r="B95" s="51" t="s">
        <v>139</v>
      </c>
    </row>
    <row r="96" spans="1:2" ht="15.75" thickBot="1" x14ac:dyDescent="0.3">
      <c r="A96" s="20" t="s">
        <v>140</v>
      </c>
      <c r="B96" s="51" t="s">
        <v>141</v>
      </c>
    </row>
    <row r="97" spans="1:2" ht="15.75" thickBot="1" x14ac:dyDescent="0.3">
      <c r="A97" s="20" t="s">
        <v>142</v>
      </c>
      <c r="B97" s="51" t="s">
        <v>143</v>
      </c>
    </row>
    <row r="98" spans="1:2" ht="15.75" thickBot="1" x14ac:dyDescent="0.3">
      <c r="A98" s="87" t="s">
        <v>262</v>
      </c>
      <c r="B98" s="88">
        <v>15</v>
      </c>
    </row>
    <row r="99" spans="1:2" ht="15.75" thickBot="1" x14ac:dyDescent="0.3">
      <c r="A99" s="20" t="s">
        <v>134</v>
      </c>
      <c r="B99" s="51" t="s">
        <v>135</v>
      </c>
    </row>
    <row r="100" spans="1:2" ht="15.75" thickBot="1" x14ac:dyDescent="0.3">
      <c r="A100" s="20" t="s">
        <v>136</v>
      </c>
      <c r="B100" s="51" t="s">
        <v>137</v>
      </c>
    </row>
    <row r="101" spans="1:2" ht="15.75" thickBot="1" x14ac:dyDescent="0.3">
      <c r="A101" s="20" t="s">
        <v>258</v>
      </c>
      <c r="B101" s="51" t="s">
        <v>259</v>
      </c>
    </row>
    <row r="102" spans="1:2" ht="15.75" thickBot="1" x14ac:dyDescent="0.3">
      <c r="A102" s="20" t="s">
        <v>257</v>
      </c>
      <c r="B102" s="51" t="s">
        <v>139</v>
      </c>
    </row>
    <row r="103" spans="1:2" ht="15.75" thickBot="1" x14ac:dyDescent="0.3">
      <c r="A103" s="20" t="s">
        <v>260</v>
      </c>
      <c r="B103" s="51" t="s">
        <v>261</v>
      </c>
    </row>
    <row r="104" spans="1:2" ht="15.75" thickBot="1" x14ac:dyDescent="0.3">
      <c r="A104" s="20" t="s">
        <v>140</v>
      </c>
      <c r="B104" s="51" t="s">
        <v>141</v>
      </c>
    </row>
    <row r="105" spans="1:2" ht="15.75" thickBot="1" x14ac:dyDescent="0.3">
      <c r="A105" s="20" t="s">
        <v>142</v>
      </c>
      <c r="B105" s="51" t="s">
        <v>143</v>
      </c>
    </row>
    <row r="106" spans="1:2" x14ac:dyDescent="0.25">
      <c r="A106" s="85"/>
      <c r="B106" s="86"/>
    </row>
    <row r="107" spans="1:2" x14ac:dyDescent="0.25">
      <c r="A107" s="85"/>
      <c r="B107" s="86"/>
    </row>
    <row r="108" spans="1:2" x14ac:dyDescent="0.25">
      <c r="A108" s="85"/>
      <c r="B108" s="86"/>
    </row>
    <row r="109" spans="1:2" x14ac:dyDescent="0.25">
      <c r="A109" s="85"/>
      <c r="B109" s="86"/>
    </row>
    <row r="110" spans="1:2" x14ac:dyDescent="0.25">
      <c r="A110" s="85"/>
      <c r="B110" s="86"/>
    </row>
    <row r="111" spans="1:2" x14ac:dyDescent="0.25">
      <c r="A111" s="85"/>
      <c r="B111" s="86"/>
    </row>
    <row r="112" spans="1:2" x14ac:dyDescent="0.25">
      <c r="A112" s="35"/>
      <c r="B112" s="35"/>
    </row>
    <row r="113" spans="1:2" ht="15.75" thickBot="1" x14ac:dyDescent="0.3">
      <c r="A113" s="3" t="s">
        <v>37</v>
      </c>
    </row>
    <row r="114" spans="1:2" ht="15.75" thickBot="1" x14ac:dyDescent="0.3">
      <c r="A114" s="112" t="s">
        <v>67</v>
      </c>
      <c r="B114" s="113"/>
    </row>
    <row r="115" spans="1:2" ht="15.75" thickBot="1" x14ac:dyDescent="0.3">
      <c r="A115" s="112" t="s">
        <v>62</v>
      </c>
      <c r="B115" s="113"/>
    </row>
    <row r="116" spans="1:2" ht="15.75" thickBot="1" x14ac:dyDescent="0.3">
      <c r="A116" s="4" t="s">
        <v>39</v>
      </c>
      <c r="B116" s="5" t="s">
        <v>40</v>
      </c>
    </row>
    <row r="117" spans="1:2" ht="15.75" thickBot="1" x14ac:dyDescent="0.3">
      <c r="A117" s="6" t="s">
        <v>63</v>
      </c>
      <c r="B117" s="10" t="s">
        <v>19</v>
      </c>
    </row>
    <row r="118" spans="1:2" ht="15.75" thickBot="1" x14ac:dyDescent="0.3">
      <c r="A118" s="6" t="s">
        <v>26</v>
      </c>
      <c r="B118" s="10" t="s">
        <v>11</v>
      </c>
    </row>
    <row r="119" spans="1:2" ht="15.75" thickBot="1" x14ac:dyDescent="0.3"/>
    <row r="120" spans="1:2" ht="15.75" thickBot="1" x14ac:dyDescent="0.3">
      <c r="A120" s="116" t="s">
        <v>74</v>
      </c>
      <c r="B120" s="117"/>
    </row>
    <row r="121" spans="1:2" ht="15.75" thickBot="1" x14ac:dyDescent="0.3">
      <c r="A121" s="116" t="s">
        <v>84</v>
      </c>
      <c r="B121" s="117"/>
    </row>
    <row r="122" spans="1:2" ht="15.75" thickBot="1" x14ac:dyDescent="0.3">
      <c r="A122" s="13" t="s">
        <v>39</v>
      </c>
      <c r="B122" s="14" t="s">
        <v>40</v>
      </c>
    </row>
    <row r="123" spans="1:2" ht="15.75" thickBot="1" x14ac:dyDescent="0.3">
      <c r="A123" s="118" t="s">
        <v>85</v>
      </c>
      <c r="B123" s="119"/>
    </row>
    <row r="124" spans="1:2" ht="15.75" thickBot="1" x14ac:dyDescent="0.3">
      <c r="A124" s="15" t="s">
        <v>75</v>
      </c>
      <c r="B124" s="16" t="s">
        <v>76</v>
      </c>
    </row>
    <row r="125" spans="1:2" ht="15.75" thickBot="1" x14ac:dyDescent="0.3">
      <c r="A125" s="15" t="s">
        <v>77</v>
      </c>
      <c r="B125" s="16" t="s">
        <v>78</v>
      </c>
    </row>
    <row r="126" spans="1:2" ht="16.5" customHeight="1" thickBot="1" x14ac:dyDescent="0.3">
      <c r="A126" s="15" t="s">
        <v>86</v>
      </c>
      <c r="B126" s="16" t="s">
        <v>81</v>
      </c>
    </row>
    <row r="127" spans="1:2" ht="18" customHeight="1" thickBot="1" x14ac:dyDescent="0.3">
      <c r="A127" s="15" t="s">
        <v>79</v>
      </c>
      <c r="B127" s="16" t="s">
        <v>80</v>
      </c>
    </row>
    <row r="128" spans="1:2" ht="15.75" thickBot="1" x14ac:dyDescent="0.3">
      <c r="A128" s="15" t="s">
        <v>82</v>
      </c>
      <c r="B128" s="16" t="s">
        <v>83</v>
      </c>
    </row>
    <row r="129" spans="1:5" ht="15.75" thickBot="1" x14ac:dyDescent="0.3">
      <c r="A129" s="118" t="s">
        <v>87</v>
      </c>
      <c r="B129" s="119"/>
    </row>
    <row r="130" spans="1:5" ht="15.75" thickBot="1" x14ac:dyDescent="0.3">
      <c r="A130" s="15" t="s">
        <v>88</v>
      </c>
      <c r="B130" s="16" t="s">
        <v>89</v>
      </c>
    </row>
    <row r="131" spans="1:5" ht="15.75" thickBot="1" x14ac:dyDescent="0.3">
      <c r="A131" s="15" t="s">
        <v>90</v>
      </c>
      <c r="B131" s="16" t="s">
        <v>91</v>
      </c>
    </row>
    <row r="132" spans="1:5" ht="24.75" thickBot="1" x14ac:dyDescent="0.3">
      <c r="A132" s="15" t="s">
        <v>92</v>
      </c>
      <c r="B132" s="16" t="s">
        <v>93</v>
      </c>
    </row>
    <row r="133" spans="1:5" ht="24.75" thickBot="1" x14ac:dyDescent="0.3">
      <c r="A133" s="15" t="s">
        <v>94</v>
      </c>
      <c r="B133" s="16" t="s">
        <v>95</v>
      </c>
    </row>
    <row r="134" spans="1:5" ht="15.75" thickBot="1" x14ac:dyDescent="0.3">
      <c r="A134" s="69" t="s">
        <v>225</v>
      </c>
      <c r="B134" s="70" t="s">
        <v>96</v>
      </c>
    </row>
    <row r="135" spans="1:5" ht="36.75" thickBot="1" x14ac:dyDescent="0.3">
      <c r="A135" s="69" t="s">
        <v>226</v>
      </c>
      <c r="B135" s="70" t="s">
        <v>224</v>
      </c>
    </row>
    <row r="136" spans="1:5" ht="15.75" thickBot="1" x14ac:dyDescent="0.3">
      <c r="A136" s="15" t="s">
        <v>97</v>
      </c>
      <c r="B136" s="16" t="s">
        <v>98</v>
      </c>
    </row>
    <row r="137" spans="1:5" ht="15.75" thickBot="1" x14ac:dyDescent="0.3">
      <c r="A137" s="15" t="s">
        <v>99</v>
      </c>
      <c r="B137" s="16" t="s">
        <v>100</v>
      </c>
    </row>
    <row r="138" spans="1:5" ht="15.75" thickBot="1" x14ac:dyDescent="0.3">
      <c r="A138" s="15" t="s">
        <v>101</v>
      </c>
      <c r="B138" s="16" t="s">
        <v>102</v>
      </c>
    </row>
    <row r="139" spans="1:5" ht="15.75" thickBot="1" x14ac:dyDescent="0.3"/>
    <row r="140" spans="1:5" ht="15.75" thickBot="1" x14ac:dyDescent="0.3">
      <c r="A140" s="112" t="s">
        <v>104</v>
      </c>
      <c r="B140" s="113"/>
    </row>
    <row r="141" spans="1:5" ht="15.75" thickBot="1" x14ac:dyDescent="0.3">
      <c r="A141" s="112" t="s">
        <v>38</v>
      </c>
      <c r="B141" s="113"/>
      <c r="C141" s="12" t="s">
        <v>65</v>
      </c>
      <c r="D141" s="12"/>
    </row>
    <row r="142" spans="1:5" ht="15.75" thickBot="1" x14ac:dyDescent="0.3">
      <c r="A142" s="4" t="s">
        <v>39</v>
      </c>
      <c r="B142" s="5" t="s">
        <v>40</v>
      </c>
      <c r="C142" s="1" t="s">
        <v>32</v>
      </c>
      <c r="D142" s="1" t="s">
        <v>66</v>
      </c>
      <c r="E142" s="1" t="s">
        <v>4</v>
      </c>
    </row>
    <row r="143" spans="1:5" ht="24.75" thickBot="1" x14ac:dyDescent="0.3">
      <c r="A143" s="20" t="s">
        <v>108</v>
      </c>
      <c r="B143" s="7" t="s">
        <v>106</v>
      </c>
      <c r="C143" s="2">
        <v>45627</v>
      </c>
      <c r="D143" s="2">
        <v>45657</v>
      </c>
      <c r="E143" s="90">
        <v>13</v>
      </c>
    </row>
    <row r="144" spans="1:5" ht="24.75" thickBot="1" x14ac:dyDescent="0.3">
      <c r="A144" s="20" t="s">
        <v>109</v>
      </c>
      <c r="B144" s="7" t="s">
        <v>107</v>
      </c>
      <c r="C144" s="2">
        <v>45292</v>
      </c>
      <c r="D144" s="2">
        <v>45626</v>
      </c>
      <c r="E144" s="90">
        <v>14</v>
      </c>
    </row>
    <row r="145" spans="1:5" ht="15.75" thickBot="1" x14ac:dyDescent="0.3">
      <c r="A145" s="6" t="s">
        <v>41</v>
      </c>
      <c r="B145" s="7" t="s">
        <v>18</v>
      </c>
      <c r="C145" s="11">
        <v>45658</v>
      </c>
      <c r="D145" s="11">
        <v>45688</v>
      </c>
      <c r="E145" s="90" t="s">
        <v>18</v>
      </c>
    </row>
    <row r="146" spans="1:5" ht="15.75" thickBot="1" x14ac:dyDescent="0.3">
      <c r="A146" s="6" t="s">
        <v>42</v>
      </c>
      <c r="B146" s="7" t="s">
        <v>21</v>
      </c>
      <c r="C146" s="2">
        <v>45689</v>
      </c>
      <c r="D146" s="2" t="s">
        <v>441</v>
      </c>
      <c r="E146" s="90" t="s">
        <v>21</v>
      </c>
    </row>
    <row r="147" spans="1:5" ht="15.75" thickBot="1" x14ac:dyDescent="0.3">
      <c r="A147" s="6" t="s">
        <v>43</v>
      </c>
      <c r="B147" s="7" t="s">
        <v>16</v>
      </c>
      <c r="C147" s="2">
        <v>45717</v>
      </c>
      <c r="D147" s="2">
        <v>45747</v>
      </c>
      <c r="E147" s="90" t="s">
        <v>16</v>
      </c>
    </row>
    <row r="148" spans="1:5" ht="15.75" thickBot="1" x14ac:dyDescent="0.3">
      <c r="A148" s="6" t="s">
        <v>44</v>
      </c>
      <c r="B148" s="7" t="s">
        <v>17</v>
      </c>
      <c r="C148" s="2">
        <v>45748</v>
      </c>
      <c r="D148" s="2">
        <v>45777</v>
      </c>
      <c r="E148" s="90" t="s">
        <v>17</v>
      </c>
    </row>
    <row r="149" spans="1:5" ht="15.75" thickBot="1" x14ac:dyDescent="0.3">
      <c r="A149" s="6" t="s">
        <v>45</v>
      </c>
      <c r="B149" s="7" t="s">
        <v>20</v>
      </c>
      <c r="C149" s="2">
        <v>45778</v>
      </c>
      <c r="D149" s="2">
        <v>45808</v>
      </c>
      <c r="E149" s="90" t="s">
        <v>20</v>
      </c>
    </row>
    <row r="150" spans="1:5" ht="15.75" thickBot="1" x14ac:dyDescent="0.3">
      <c r="A150" s="6" t="s">
        <v>46</v>
      </c>
      <c r="B150" s="7" t="s">
        <v>13</v>
      </c>
      <c r="C150" s="2">
        <v>45809</v>
      </c>
      <c r="D150" s="2">
        <v>45838</v>
      </c>
      <c r="E150" s="90" t="s">
        <v>13</v>
      </c>
    </row>
    <row r="151" spans="1:5" ht="15.75" thickBot="1" x14ac:dyDescent="0.3">
      <c r="A151" s="6" t="s">
        <v>47</v>
      </c>
      <c r="B151" s="7" t="s">
        <v>14</v>
      </c>
      <c r="C151" s="2">
        <v>45839</v>
      </c>
      <c r="D151" s="2">
        <v>45869</v>
      </c>
      <c r="E151" s="90" t="s">
        <v>14</v>
      </c>
    </row>
    <row r="152" spans="1:5" ht="15.75" thickBot="1" x14ac:dyDescent="0.3">
      <c r="A152" s="6" t="s">
        <v>48</v>
      </c>
      <c r="B152" s="7" t="s">
        <v>15</v>
      </c>
      <c r="C152" s="2">
        <v>45870</v>
      </c>
      <c r="D152" s="2">
        <v>45900</v>
      </c>
      <c r="E152" s="90" t="s">
        <v>15</v>
      </c>
    </row>
    <row r="153" spans="1:5" ht="15.75" thickBot="1" x14ac:dyDescent="0.3">
      <c r="A153" s="6" t="s">
        <v>49</v>
      </c>
      <c r="B153" s="7" t="s">
        <v>10</v>
      </c>
      <c r="C153" s="2">
        <v>45901</v>
      </c>
      <c r="D153" s="2">
        <v>45930</v>
      </c>
      <c r="E153" s="90" t="s">
        <v>10</v>
      </c>
    </row>
    <row r="154" spans="1:5" ht="15.75" thickBot="1" x14ac:dyDescent="0.3">
      <c r="A154" s="6" t="s">
        <v>50</v>
      </c>
      <c r="B154" s="7" t="s">
        <v>51</v>
      </c>
      <c r="C154" s="2">
        <v>45931</v>
      </c>
      <c r="D154" s="2">
        <v>45961</v>
      </c>
      <c r="E154" s="90" t="s">
        <v>51</v>
      </c>
    </row>
    <row r="155" spans="1:5" ht="15.75" thickBot="1" x14ac:dyDescent="0.3">
      <c r="A155" s="6" t="s">
        <v>52</v>
      </c>
      <c r="B155" s="7" t="s">
        <v>53</v>
      </c>
      <c r="C155" s="2">
        <v>45962</v>
      </c>
      <c r="D155" s="2">
        <v>45991</v>
      </c>
      <c r="E155" s="90" t="s">
        <v>53</v>
      </c>
    </row>
    <row r="156" spans="1:5" ht="15.75" thickBot="1" x14ac:dyDescent="0.3">
      <c r="A156" s="6" t="s">
        <v>54</v>
      </c>
      <c r="B156" s="7" t="s">
        <v>55</v>
      </c>
      <c r="C156" s="2">
        <v>45992</v>
      </c>
      <c r="D156" s="2">
        <v>46022</v>
      </c>
      <c r="E156" s="90" t="s">
        <v>55</v>
      </c>
    </row>
    <row r="157" spans="1:5" ht="15.75" thickBot="1" x14ac:dyDescent="0.3"/>
    <row r="158" spans="1:5" ht="15.75" thickBot="1" x14ac:dyDescent="0.3">
      <c r="A158" s="112" t="s">
        <v>103</v>
      </c>
      <c r="B158" s="113"/>
    </row>
    <row r="159" spans="1:5" ht="15.75" thickBot="1" x14ac:dyDescent="0.3">
      <c r="A159" s="112" t="s">
        <v>56</v>
      </c>
      <c r="B159" s="113"/>
    </row>
    <row r="160" spans="1:5" ht="15.75" thickBot="1" x14ac:dyDescent="0.3">
      <c r="A160" s="4" t="s">
        <v>39</v>
      </c>
      <c r="B160" s="5" t="s">
        <v>40</v>
      </c>
    </row>
    <row r="161" spans="1:2" ht="15.75" thickBot="1" x14ac:dyDescent="0.3">
      <c r="A161" s="6" t="s">
        <v>57</v>
      </c>
      <c r="B161" s="8">
        <v>1</v>
      </c>
    </row>
    <row r="162" spans="1:2" ht="15.75" thickBot="1" x14ac:dyDescent="0.3">
      <c r="A162" s="6" t="s">
        <v>58</v>
      </c>
      <c r="B162" s="8">
        <v>2</v>
      </c>
    </row>
    <row r="163" spans="1:2" ht="15.75" thickBot="1" x14ac:dyDescent="0.3">
      <c r="A163" s="6" t="s">
        <v>59</v>
      </c>
      <c r="B163" s="8">
        <v>3</v>
      </c>
    </row>
    <row r="164" spans="1:2" ht="15.75" thickBot="1" x14ac:dyDescent="0.3">
      <c r="A164" s="6" t="s">
        <v>60</v>
      </c>
      <c r="B164" s="8">
        <v>4</v>
      </c>
    </row>
    <row r="165" spans="1:2" ht="15.75" thickBot="1" x14ac:dyDescent="0.3">
      <c r="A165" s="75" t="s">
        <v>245</v>
      </c>
      <c r="B165" s="76" t="s">
        <v>246</v>
      </c>
    </row>
    <row r="166" spans="1:2" ht="26.25" thickBot="1" x14ac:dyDescent="0.3">
      <c r="A166" s="75" t="s">
        <v>247</v>
      </c>
      <c r="B166" s="76" t="s">
        <v>248</v>
      </c>
    </row>
    <row r="167" spans="1:2" ht="15.75" thickBot="1" x14ac:dyDescent="0.3">
      <c r="A167" s="77" t="s">
        <v>249</v>
      </c>
      <c r="B167" s="76" t="s">
        <v>250</v>
      </c>
    </row>
    <row r="168" spans="1:2" ht="26.25" thickBot="1" x14ac:dyDescent="0.3">
      <c r="A168" s="77" t="s">
        <v>251</v>
      </c>
      <c r="B168" s="76" t="s">
        <v>252</v>
      </c>
    </row>
    <row r="169" spans="1:2" ht="15.75" thickBot="1" x14ac:dyDescent="0.3">
      <c r="A169" s="66" t="s">
        <v>61</v>
      </c>
      <c r="B169" s="67">
        <v>7</v>
      </c>
    </row>
    <row r="170" spans="1:2" ht="15.75" thickBot="1" x14ac:dyDescent="0.3">
      <c r="A170" s="66" t="s">
        <v>253</v>
      </c>
      <c r="B170" s="67">
        <v>8</v>
      </c>
    </row>
    <row r="171" spans="1:2" ht="15.75" thickBot="1" x14ac:dyDescent="0.3">
      <c r="A171" s="66" t="s">
        <v>207</v>
      </c>
      <c r="B171" s="67">
        <v>9</v>
      </c>
    </row>
    <row r="172" spans="1:2" ht="15.75" thickBot="1" x14ac:dyDescent="0.3">
      <c r="A172" s="66" t="s">
        <v>208</v>
      </c>
      <c r="B172" s="67">
        <v>10</v>
      </c>
    </row>
    <row r="173" spans="1:2" ht="15.75" thickBot="1" x14ac:dyDescent="0.3">
      <c r="A173" s="66" t="s">
        <v>209</v>
      </c>
      <c r="B173" s="67">
        <v>11</v>
      </c>
    </row>
    <row r="174" spans="1:2" ht="15.75" thickBot="1" x14ac:dyDescent="0.3">
      <c r="A174" s="66" t="s">
        <v>210</v>
      </c>
      <c r="B174" s="67">
        <v>12</v>
      </c>
    </row>
    <row r="175" spans="1:2" ht="36.75" thickBot="1" x14ac:dyDescent="0.3">
      <c r="A175" s="66" t="s">
        <v>287</v>
      </c>
      <c r="B175" s="67">
        <v>13</v>
      </c>
    </row>
    <row r="176" spans="1:2" ht="15.75" thickBot="1" x14ac:dyDescent="0.3"/>
    <row r="177" spans="1:2" ht="15.75" thickBot="1" x14ac:dyDescent="0.3">
      <c r="A177" s="112" t="s">
        <v>103</v>
      </c>
      <c r="B177" s="113"/>
    </row>
    <row r="178" spans="1:2" ht="15.75" thickBot="1" x14ac:dyDescent="0.3">
      <c r="A178" s="112" t="s">
        <v>64</v>
      </c>
      <c r="B178" s="113"/>
    </row>
    <row r="179" spans="1:2" ht="15.75" thickBot="1" x14ac:dyDescent="0.3">
      <c r="A179" s="4" t="s">
        <v>39</v>
      </c>
      <c r="B179" s="5" t="s">
        <v>40</v>
      </c>
    </row>
    <row r="180" spans="1:2" ht="15.75" thickBot="1" x14ac:dyDescent="0.3">
      <c r="A180" s="6" t="s">
        <v>27</v>
      </c>
      <c r="B180" s="17" t="s">
        <v>22</v>
      </c>
    </row>
    <row r="181" spans="1:2" ht="15.75" thickBot="1" x14ac:dyDescent="0.3">
      <c r="A181" s="6" t="s">
        <v>28</v>
      </c>
      <c r="B181" s="17" t="s">
        <v>23</v>
      </c>
    </row>
    <row r="182" spans="1:2" ht="15.75" thickBot="1" x14ac:dyDescent="0.3">
      <c r="A182" s="9" t="s">
        <v>29</v>
      </c>
      <c r="B182" s="18" t="s">
        <v>24</v>
      </c>
    </row>
    <row r="183" spans="1:2" ht="15.75" thickBot="1" x14ac:dyDescent="0.3">
      <c r="A183" s="9" t="s">
        <v>25</v>
      </c>
      <c r="B183" s="18" t="s">
        <v>12</v>
      </c>
    </row>
    <row r="184" spans="1:2" ht="15.75" thickBot="1" x14ac:dyDescent="0.3">
      <c r="A184" s="9" t="s">
        <v>179</v>
      </c>
      <c r="B184" s="18" t="s">
        <v>178</v>
      </c>
    </row>
    <row r="185" spans="1:2" ht="15.75" thickBot="1" x14ac:dyDescent="0.3">
      <c r="A185" s="9" t="s">
        <v>276</v>
      </c>
      <c r="B185" s="18" t="s">
        <v>275</v>
      </c>
    </row>
    <row r="186" spans="1:2" ht="15.75" thickBot="1" x14ac:dyDescent="0.3"/>
    <row r="187" spans="1:2" ht="15.75" thickBot="1" x14ac:dyDescent="0.3">
      <c r="A187" s="36" t="s">
        <v>190</v>
      </c>
      <c r="B187" s="37"/>
    </row>
    <row r="188" spans="1:2" ht="15.75" thickBot="1" x14ac:dyDescent="0.3">
      <c r="A188" s="4" t="s">
        <v>185</v>
      </c>
      <c r="B188" s="5" t="s">
        <v>40</v>
      </c>
    </row>
    <row r="189" spans="1:2" ht="27.75" thickBot="1" x14ac:dyDescent="0.3">
      <c r="A189" s="58" t="s">
        <v>191</v>
      </c>
      <c r="B189" s="59" t="s">
        <v>186</v>
      </c>
    </row>
    <row r="190" spans="1:2" ht="41.25" thickBot="1" x14ac:dyDescent="0.3">
      <c r="A190" s="58" t="s">
        <v>192</v>
      </c>
      <c r="B190" s="59" t="s">
        <v>19</v>
      </c>
    </row>
    <row r="191" spans="1:2" ht="27.75" thickBot="1" x14ac:dyDescent="0.3">
      <c r="A191" s="58" t="s">
        <v>193</v>
      </c>
      <c r="B191" s="59" t="s">
        <v>187</v>
      </c>
    </row>
    <row r="192" spans="1:2" ht="27.75" thickBot="1" x14ac:dyDescent="0.3">
      <c r="A192" s="58" t="s">
        <v>194</v>
      </c>
      <c r="B192" s="59" t="s">
        <v>188</v>
      </c>
    </row>
    <row r="193" spans="1:2" ht="27.75" thickBot="1" x14ac:dyDescent="0.3">
      <c r="A193" s="58" t="s">
        <v>195</v>
      </c>
      <c r="B193" s="59" t="s">
        <v>196</v>
      </c>
    </row>
    <row r="194" spans="1:2" ht="41.25" thickBot="1" x14ac:dyDescent="0.3">
      <c r="A194" s="58" t="s">
        <v>197</v>
      </c>
      <c r="B194" s="59" t="s">
        <v>198</v>
      </c>
    </row>
    <row r="196" spans="1:2" x14ac:dyDescent="0.25">
      <c r="B196" s="57" t="s">
        <v>76</v>
      </c>
    </row>
    <row r="197" spans="1:2" x14ac:dyDescent="0.25">
      <c r="B197" s="57" t="s">
        <v>78</v>
      </c>
    </row>
    <row r="198" spans="1:2" x14ac:dyDescent="0.25">
      <c r="B198" s="57" t="s">
        <v>81</v>
      </c>
    </row>
    <row r="199" spans="1:2" x14ac:dyDescent="0.25">
      <c r="B199" s="57" t="s">
        <v>80</v>
      </c>
    </row>
    <row r="200" spans="1:2" x14ac:dyDescent="0.25">
      <c r="B200" s="57" t="s">
        <v>83</v>
      </c>
    </row>
    <row r="201" spans="1:2" x14ac:dyDescent="0.25">
      <c r="B201" s="57" t="s">
        <v>89</v>
      </c>
    </row>
    <row r="202" spans="1:2" x14ac:dyDescent="0.25">
      <c r="B202" s="57" t="s">
        <v>91</v>
      </c>
    </row>
    <row r="203" spans="1:2" x14ac:dyDescent="0.25">
      <c r="B203" s="57" t="s">
        <v>93</v>
      </c>
    </row>
    <row r="204" spans="1:2" x14ac:dyDescent="0.25">
      <c r="B204" s="57" t="s">
        <v>95</v>
      </c>
    </row>
    <row r="205" spans="1:2" x14ac:dyDescent="0.25">
      <c r="B205" s="57" t="s">
        <v>96</v>
      </c>
    </row>
    <row r="206" spans="1:2" ht="15.75" thickBot="1" x14ac:dyDescent="0.3">
      <c r="B206" s="68" t="s">
        <v>224</v>
      </c>
    </row>
    <row r="207" spans="1:2" x14ac:dyDescent="0.25">
      <c r="B207" s="57" t="s">
        <v>98</v>
      </c>
    </row>
    <row r="208" spans="1:2" x14ac:dyDescent="0.25">
      <c r="B208" s="57" t="s">
        <v>100</v>
      </c>
    </row>
    <row r="209" spans="1:2" x14ac:dyDescent="0.25">
      <c r="B209" s="57" t="s">
        <v>102</v>
      </c>
    </row>
    <row r="212" spans="1:2" ht="15.75" thickBot="1" x14ac:dyDescent="0.3"/>
    <row r="213" spans="1:2" ht="15.75" thickBot="1" x14ac:dyDescent="0.3">
      <c r="A213" s="108" t="s">
        <v>234</v>
      </c>
      <c r="B213" s="109"/>
    </row>
    <row r="214" spans="1:2" ht="15.75" thickBot="1" x14ac:dyDescent="0.3">
      <c r="A214" s="110" t="s">
        <v>235</v>
      </c>
      <c r="B214" s="111"/>
    </row>
    <row r="215" spans="1:2" ht="15.75" thickBot="1" x14ac:dyDescent="0.3">
      <c r="A215" s="71" t="s">
        <v>236</v>
      </c>
      <c r="B215" s="72" t="s">
        <v>40</v>
      </c>
    </row>
    <row r="216" spans="1:2" ht="15.75" thickBot="1" x14ac:dyDescent="0.3">
      <c r="A216" s="73" t="s">
        <v>237</v>
      </c>
      <c r="B216" s="74" t="s">
        <v>238</v>
      </c>
    </row>
    <row r="217" spans="1:2" ht="15.75" thickBot="1" x14ac:dyDescent="0.3">
      <c r="A217" s="73" t="s">
        <v>239</v>
      </c>
      <c r="B217" s="74" t="s">
        <v>240</v>
      </c>
    </row>
    <row r="218" spans="1:2" ht="15.75" thickBot="1" x14ac:dyDescent="0.3">
      <c r="A218" s="73" t="s">
        <v>241</v>
      </c>
      <c r="B218" s="74" t="s">
        <v>242</v>
      </c>
    </row>
    <row r="219" spans="1:2" ht="15.75" thickBot="1" x14ac:dyDescent="0.3">
      <c r="A219" s="73" t="s">
        <v>243</v>
      </c>
      <c r="B219" s="74" t="s">
        <v>244</v>
      </c>
    </row>
  </sheetData>
  <sheetProtection algorithmName="SHA-512" hashValue="JTM76ab6hrwJTpZ/c1ZRpZlTk0T5hfXcTaf8rSYTF/KSW8Ip3H8ozKdOIhT4Uy0hYp97YnygvNVdPuUh49uX4A==" saltValue="BE6e4oSTQDTbmzFnu3PSjw==" spinCount="100000" sheet="1" objects="1" scenarios="1"/>
  <mergeCells count="15">
    <mergeCell ref="A213:B213"/>
    <mergeCell ref="A214:B214"/>
    <mergeCell ref="A114:B114"/>
    <mergeCell ref="A115:B115"/>
    <mergeCell ref="A80:B80"/>
    <mergeCell ref="A141:B141"/>
    <mergeCell ref="A158:B158"/>
    <mergeCell ref="A159:B159"/>
    <mergeCell ref="A178:B178"/>
    <mergeCell ref="A177:B177"/>
    <mergeCell ref="A120:B120"/>
    <mergeCell ref="A121:B121"/>
    <mergeCell ref="A123:B123"/>
    <mergeCell ref="A129:B129"/>
    <mergeCell ref="A140:B14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145:B1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L</vt:lpstr>
      <vt:lpstr>BD_Servicios</vt:lpstr>
      <vt:lpstr>L_Conversion</vt:lpstr>
      <vt:lpstr>L_Conversion!Área_de_impresión</vt:lpstr>
      <vt:lpstr>Codigo</vt:lpstr>
      <vt:lpstr>Dias_licencia_tipo_8_H</vt:lpstr>
      <vt:lpstr>Dias_Licencia_Tipo_8_M</vt:lpstr>
      <vt:lpstr>Mes_Inicio_Termino</vt:lpstr>
      <vt:lpstr>Tabla_01_Mes</vt:lpstr>
      <vt:lpstr>Tabla_04_Estado_Resolucion</vt:lpstr>
      <vt:lpstr>Tabla_04_Sist.Rem</vt:lpstr>
      <vt:lpstr>Tabla_06_10_40_60_70_EUS</vt:lpstr>
      <vt:lpstr>Tabla_06_11_12_15076_19664</vt:lpstr>
      <vt:lpstr>Tabla_06_13</vt:lpstr>
      <vt:lpstr>Tabla_06_14</vt:lpstr>
      <vt:lpstr>Tabla_06_15</vt:lpstr>
      <vt:lpstr>Tabla_06_20_Fiscalizadores</vt:lpstr>
      <vt:lpstr>Tabla_06_30_Poder_Judicial</vt:lpstr>
      <vt:lpstr>Tabla_06_50_Ministerio_Publico</vt:lpstr>
      <vt:lpstr>Tabla_06_80_Codigo_del_Trabajo</vt:lpstr>
      <vt:lpstr>Tabla_06_90_Personal_Fuera_de_Dotacion</vt:lpstr>
      <vt:lpstr>Tabla_06_DFL29_61_Experimentales</vt:lpstr>
      <vt:lpstr>Tabla_07_Personal_de_la_Dotacion</vt:lpstr>
      <vt:lpstr>Tabla_07_Personal_Fuera_de_Dotacion</vt:lpstr>
      <vt:lpstr>Tabla_18_Tipos_licencias</vt:lpstr>
      <vt:lpstr>Tabla_27_Matriz_Base</vt:lpstr>
      <vt:lpstr>Tabla_33_estado_recuperacion</vt:lpstr>
      <vt:lpstr>Tabla_Personal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Alejandro Perez N</cp:lastModifiedBy>
  <cp:lastPrinted>2013-09-09T14:47:17Z</cp:lastPrinted>
  <dcterms:created xsi:type="dcterms:W3CDTF">2011-11-11T16:50:15Z</dcterms:created>
  <dcterms:modified xsi:type="dcterms:W3CDTF">2025-03-06T19:29:30Z</dcterms:modified>
</cp:coreProperties>
</file>